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xml" ContentType="application/vnd.openxmlformats-officedocument.drawingml.chart+xml"/>
  <Override PartName="/xl/drawings/drawing27.xml" ContentType="application/vnd.openxmlformats-officedocument.drawing+xml"/>
  <Override PartName="/xl/charts/chart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548BF6CA-F6B8-499B-A004-A60DEA705D2B}" xr6:coauthVersionLast="47" xr6:coauthVersionMax="47" xr10:uidLastSave="{00000000-0000-0000-0000-000000000000}"/>
  <bookViews>
    <workbookView showSheetTabs="0" xWindow="-108" yWindow="-108" windowWidth="23256" windowHeight="12456" firstSheet="2" activeTab="2" xr2:uid="{00000000-000D-0000-FFFF-FFFF00000000}"/>
  </bookViews>
  <sheets>
    <sheet name="CWL2 " sheetId="86" r:id="rId1"/>
    <sheet name="CSP2 " sheetId="84" r:id="rId2"/>
    <sheet name="FirstPage" sheetId="21" r:id="rId3"/>
    <sheet name="TypeContent " sheetId="69" r:id="rId4"/>
    <sheet name="PERTContent  " sheetId="73" r:id="rId5"/>
    <sheet name="WLContent " sheetId="72" r:id="rId6"/>
    <sheet name="SContent " sheetId="71" r:id="rId7"/>
    <sheet name="Content " sheetId="70" r:id="rId8"/>
    <sheet name="FContent" sheetId="8" r:id="rId9"/>
    <sheet name="TCostC" sheetId="67" r:id="rId10"/>
    <sheet name="CWL3" sheetId="92" r:id="rId11"/>
    <sheet name="CWL4" sheetId="94" r:id="rId12"/>
    <sheet name="WL4" sheetId="93" r:id="rId13"/>
    <sheet name="WL3" sheetId="91" r:id="rId14"/>
    <sheet name="WL1" sheetId="62" r:id="rId15"/>
    <sheet name="WL2" sheetId="68" r:id="rId16"/>
    <sheet name="CF5 " sheetId="78" r:id="rId17"/>
    <sheet name="F5" sheetId="49" r:id="rId18"/>
    <sheet name="CF4 " sheetId="77" r:id="rId19"/>
    <sheet name="F4" sheetId="48" r:id="rId20"/>
    <sheet name="9.1" sheetId="50" r:id="rId21"/>
    <sheet name="CSP1 " sheetId="83" r:id="rId22"/>
    <sheet name="SP1" sheetId="44" r:id="rId23"/>
    <sheet name="CF7 " sheetId="80" r:id="rId24"/>
    <sheet name="F7" sheetId="43" r:id="rId25"/>
    <sheet name="CF3" sheetId="76" r:id="rId26"/>
    <sheet name="F3" sheetId="39" r:id="rId27"/>
    <sheet name="CF2 " sheetId="75" r:id="rId28"/>
    <sheet name="F2" sheetId="38" r:id="rId29"/>
    <sheet name="CF1 " sheetId="74" r:id="rId30"/>
    <sheet name="F1" sheetId="55" r:id="rId31"/>
    <sheet name="CF8 " sheetId="81" r:id="rId32"/>
    <sheet name="SP2" sheetId="53" r:id="rId33"/>
    <sheet name="14" sheetId="58" r:id="rId34"/>
    <sheet name="15" sheetId="59" r:id="rId35"/>
    <sheet name="Gantt1" sheetId="90" r:id="rId36"/>
    <sheet name="PERT1 " sheetId="89" r:id="rId37"/>
    <sheet name="CPERT1" sheetId="64" r:id="rId38"/>
    <sheet name="CF6 " sheetId="79" r:id="rId39"/>
    <sheet name="F6" sheetId="65" r:id="rId40"/>
    <sheet name="CWL1" sheetId="85" r:id="rId41"/>
    <sheet name="TCC1" sheetId="61" r:id="rId42"/>
    <sheet name="TCC2" sheetId="87" r:id="rId43"/>
    <sheet name="SLC2" sheetId="88" r:id="rId44"/>
    <sheet name="SLC1" sheetId="60" r:id="rId4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6" i="92" l="1"/>
  <c r="AD28" i="92"/>
  <c r="Z27" i="92"/>
  <c r="L14" i="87"/>
  <c r="O17" i="84"/>
  <c r="O16" i="84"/>
  <c r="N17" i="84"/>
  <c r="N18" i="84"/>
  <c r="N19" i="84"/>
  <c r="N20" i="84"/>
  <c r="N21" i="84"/>
  <c r="N22" i="84"/>
  <c r="N23" i="84"/>
  <c r="N16" i="84"/>
  <c r="I27" i="84"/>
  <c r="I28" i="84"/>
  <c r="I29" i="84"/>
  <c r="I30" i="84"/>
  <c r="I31" i="84"/>
  <c r="I32" i="84"/>
  <c r="I26" i="84"/>
  <c r="I33" i="84" s="1"/>
  <c r="AA31" i="92" l="1"/>
  <c r="AC26" i="94" l="1"/>
  <c r="T50" i="90" l="1"/>
  <c r="T49" i="90"/>
  <c r="T48" i="90"/>
  <c r="T45" i="90"/>
  <c r="T41" i="90"/>
  <c r="W39" i="64" l="1"/>
  <c r="R88" i="64" l="1"/>
  <c r="G33" i="84" l="1"/>
  <c r="X27" i="85" l="1"/>
  <c r="X22" i="85"/>
  <c r="X34" i="85" l="1"/>
  <c r="O33" i="75" l="1"/>
  <c r="O28" i="76"/>
  <c r="J33" i="74"/>
  <c r="R94" i="64"/>
  <c r="R81" i="64"/>
  <c r="R75" i="64"/>
  <c r="R66" i="64"/>
  <c r="T50" i="89"/>
  <c r="T49" i="89"/>
  <c r="T48" i="89"/>
  <c r="T45" i="89"/>
  <c r="T41" i="89"/>
  <c r="U36" i="64" l="1"/>
  <c r="U40" i="64"/>
  <c r="U43" i="64"/>
  <c r="U44" i="64"/>
  <c r="U45" i="64"/>
  <c r="U48" i="64" l="1"/>
  <c r="V23" i="67"/>
  <c r="J22" i="74"/>
  <c r="J34" i="88" l="1"/>
  <c r="J26" i="88"/>
  <c r="J30" i="88" s="1"/>
  <c r="J24" i="88"/>
  <c r="L17" i="88"/>
  <c r="L14" i="88"/>
  <c r="J22" i="87" l="1"/>
  <c r="J24" i="87" s="1"/>
  <c r="J30" i="87"/>
  <c r="N15" i="88"/>
  <c r="J36" i="88" s="1"/>
  <c r="K30" i="88"/>
  <c r="J32" i="88"/>
  <c r="K32" i="88" s="1"/>
  <c r="J28" i="88"/>
  <c r="O47" i="84"/>
  <c r="O19" i="84"/>
  <c r="H48" i="83"/>
  <c r="H53" i="83" s="1"/>
  <c r="G28" i="83"/>
  <c r="H26" i="83" s="1"/>
  <c r="K45" i="81"/>
  <c r="K44" i="81"/>
  <c r="B46" i="80"/>
  <c r="S33" i="79"/>
  <c r="Q42" i="79" s="1"/>
  <c r="S31" i="79"/>
  <c r="P42" i="79" s="1"/>
  <c r="S29" i="79"/>
  <c r="O42" i="79" s="1"/>
  <c r="I62" i="78"/>
  <c r="J62" i="78" s="1"/>
  <c r="I61" i="78"/>
  <c r="J61" i="78" s="1"/>
  <c r="I60" i="78"/>
  <c r="J60" i="78" s="1"/>
  <c r="I59" i="78"/>
  <c r="J59" i="78" s="1"/>
  <c r="I58" i="78"/>
  <c r="J58" i="78" s="1"/>
  <c r="I57" i="78"/>
  <c r="J57" i="78" s="1"/>
  <c r="I43" i="78"/>
  <c r="J43" i="78" s="1"/>
  <c r="I42" i="78"/>
  <c r="J42" i="78" s="1"/>
  <c r="I41" i="78"/>
  <c r="J41" i="78" s="1"/>
  <c r="I40" i="78"/>
  <c r="J40" i="78" s="1"/>
  <c r="I39" i="78"/>
  <c r="J39" i="78" s="1"/>
  <c r="I38" i="78"/>
  <c r="J38" i="78" s="1"/>
  <c r="Q34" i="77"/>
  <c r="Q31" i="77"/>
  <c r="J26" i="87" l="1"/>
  <c r="J28" i="87" s="1"/>
  <c r="H23" i="83"/>
  <c r="H27" i="83"/>
  <c r="H22" i="83"/>
  <c r="H25" i="83"/>
  <c r="H24" i="83"/>
  <c r="J44" i="78"/>
  <c r="D46" i="78" s="1"/>
  <c r="S50" i="79"/>
  <c r="S48" i="79"/>
  <c r="S46" i="79"/>
  <c r="J63" i="78"/>
  <c r="D65" i="78" s="1"/>
  <c r="V33" i="67"/>
  <c r="H28" i="83" l="1"/>
  <c r="I22" i="83" s="1"/>
  <c r="I23" i="83" s="1"/>
  <c r="I24" i="83" s="1"/>
  <c r="I25" i="83" s="1"/>
  <c r="I26" i="83" s="1"/>
  <c r="I27" i="83" s="1"/>
  <c r="Q42" i="65"/>
  <c r="O42" i="65"/>
  <c r="P42" i="65"/>
  <c r="Q88" i="64" l="1"/>
  <c r="J82" i="64"/>
  <c r="J69" i="64" l="1"/>
  <c r="J76" i="64" s="1"/>
  <c r="J32" i="61" l="1"/>
  <c r="L15" i="61"/>
  <c r="L14" i="61"/>
  <c r="L13" i="61"/>
  <c r="J34" i="60"/>
  <c r="J26" i="60"/>
  <c r="J30" i="60" s="1"/>
  <c r="J24" i="60"/>
  <c r="L17" i="60"/>
  <c r="L14" i="60"/>
  <c r="J30" i="61" l="1"/>
  <c r="J36" i="60"/>
  <c r="J22" i="61"/>
  <c r="K30" i="60"/>
  <c r="J32" i="60"/>
  <c r="K32" i="60" s="1"/>
  <c r="J28" i="60"/>
  <c r="J24" i="61" l="1"/>
  <c r="J26" i="61"/>
  <c r="J28" i="61" s="1"/>
  <c r="M23" i="53" l="1"/>
  <c r="O47" i="53"/>
  <c r="I32" i="53"/>
  <c r="I31" i="53"/>
  <c r="I30" i="53"/>
  <c r="I29" i="53"/>
  <c r="I28" i="53"/>
  <c r="I27" i="53"/>
  <c r="I26" i="53" l="1"/>
  <c r="I33" i="53" s="1"/>
  <c r="N23" i="53" l="1"/>
  <c r="I62" i="49"/>
  <c r="J62" i="49" s="1"/>
  <c r="I61" i="49"/>
  <c r="J61" i="49" s="1"/>
  <c r="I60" i="49"/>
  <c r="J60" i="49" s="1"/>
  <c r="I59" i="49"/>
  <c r="J59" i="49" s="1"/>
  <c r="I58" i="49"/>
  <c r="J58" i="49" s="1"/>
  <c r="I57" i="49"/>
  <c r="J57" i="49" s="1"/>
  <c r="J63" i="49" l="1"/>
  <c r="D65" i="49" s="1"/>
  <c r="D28" i="44" l="1"/>
  <c r="E22" i="44" s="1"/>
  <c r="E27" i="44" l="1"/>
  <c r="E25" i="44"/>
  <c r="E23" i="44"/>
  <c r="E26" i="44"/>
  <c r="E24" i="44"/>
  <c r="E28" i="44" l="1"/>
  <c r="F22" i="44" s="1"/>
  <c r="F23" i="44" s="1"/>
  <c r="F24" i="44" s="1"/>
  <c r="F25" i="44" s="1"/>
  <c r="F26" i="44" s="1"/>
  <c r="F27" i="44" s="1"/>
</calcChain>
</file>

<file path=xl/sharedStrings.xml><?xml version="1.0" encoding="utf-8"?>
<sst xmlns="http://schemas.openxmlformats.org/spreadsheetml/2006/main" count="404" uniqueCount="156">
  <si>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</si>
  <si>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</si>
  <si>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</si>
  <si>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</si>
  <si>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</si>
  <si>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</si>
  <si>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</si>
  <si>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</si>
  <si>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</si>
  <si>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</si>
  <si>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</si>
  <si>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</si>
  <si>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</si>
  <si>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</si>
  <si>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</si>
  <si>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</si>
  <si>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</si>
  <si>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</si>
  <si>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</si>
  <si>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</si>
  <si>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</si>
  <si>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</si>
  <si>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</si>
  <si>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</si>
  <si>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</si>
  <si>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</si>
  <si>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</si>
  <si>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</si>
  <si>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</si>
  <si>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</si>
  <si>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</si>
  <si>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</si>
  <si>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</si>
  <si>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</si>
  <si>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</si>
  <si>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</si>
  <si>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</si>
  <si>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</si>
  <si>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</si>
  <si>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</si>
  <si>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</si>
  <si>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</si>
  <si>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</si>
  <si>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</si>
  <si>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</si>
  <si>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</si>
  <si>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</si>
  <si>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</si>
  <si>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</si>
  <si>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</si>
  <si>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</si>
  <si>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</si>
  <si>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</si>
  <si>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</si>
  <si>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</si>
  <si>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</si>
  <si>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</si>
  <si>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</si>
  <si>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</si>
  <si>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</si>
  <si>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</si>
  <si>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01 to 12</t>
  </si>
  <si>
    <t>13 to 22</t>
  </si>
  <si>
    <t>23 to 40</t>
  </si>
  <si>
    <t>41 to 64</t>
  </si>
  <si>
    <t>65 to 80</t>
  </si>
  <si>
    <t># of weeks this number of heaters was sold</t>
  </si>
  <si>
    <t>81 to 94</t>
  </si>
  <si>
    <t>95 to 100</t>
  </si>
  <si>
    <t>Week</t>
  </si>
  <si>
    <t>Random Number</t>
  </si>
  <si>
    <t>Simulated Sales</t>
  </si>
  <si>
    <t>Moving Average</t>
  </si>
  <si>
    <t>Historical Weekly Sales</t>
  </si>
  <si>
    <t xml:space="preserve">    </t>
  </si>
  <si>
    <t>Assumptions</t>
  </si>
  <si>
    <t>Poisson Arrivals</t>
  </si>
  <si>
    <t>Exponential Service Times</t>
  </si>
  <si>
    <t>Per hour</t>
  </si>
  <si>
    <t>Per minute</t>
  </si>
  <si>
    <r>
      <rPr>
        <b/>
        <sz val="10"/>
        <color theme="1"/>
        <rFont val="Calibri"/>
        <family val="2"/>
      </rPr>
      <t xml:space="preserve">λ </t>
    </r>
    <r>
      <rPr>
        <b/>
        <sz val="8"/>
        <color theme="1"/>
        <rFont val="Arial"/>
        <family val="2"/>
      </rPr>
      <t xml:space="preserve">= </t>
    </r>
    <r>
      <rPr>
        <b/>
        <sz val="10"/>
        <color theme="1"/>
        <rFont val="Arial"/>
        <family val="2"/>
      </rPr>
      <t>Mean Arrival Rate (customers)</t>
    </r>
  </si>
  <si>
    <t>Ratio</t>
  </si>
  <si>
    <r>
      <t xml:space="preserve"> </t>
    </r>
    <r>
      <rPr>
        <b/>
        <sz val="10"/>
        <color theme="1"/>
        <rFont val="Calibri"/>
        <family val="2"/>
      </rPr>
      <t xml:space="preserve">µ </t>
    </r>
    <r>
      <rPr>
        <b/>
        <sz val="8"/>
        <color theme="1"/>
        <rFont val="Arial"/>
        <family val="2"/>
      </rPr>
      <t xml:space="preserve">= </t>
    </r>
    <r>
      <rPr>
        <b/>
        <sz val="10"/>
        <color theme="1"/>
        <rFont val="Arial"/>
        <family val="2"/>
      </rPr>
      <t>Mean Service Rate  (customers)</t>
    </r>
  </si>
  <si>
    <t>Operating Characteristics</t>
  </si>
  <si>
    <t>Po =</t>
  </si>
  <si>
    <t>Probability that no customers are in the system</t>
  </si>
  <si>
    <t xml:space="preserve">Lq = </t>
  </si>
  <si>
    <t>Average number of customers in the waiting line</t>
  </si>
  <si>
    <t>L =</t>
  </si>
  <si>
    <t>Average number of customers in the system</t>
  </si>
  <si>
    <t>Wq =</t>
  </si>
  <si>
    <t>Average time a customer spends in the waiting line</t>
  </si>
  <si>
    <t>minutes</t>
  </si>
  <si>
    <t>W =</t>
  </si>
  <si>
    <t>Average time a customer spends in the system</t>
  </si>
  <si>
    <t>Pw =</t>
  </si>
  <si>
    <t>Probability an arriving customer has to wait</t>
  </si>
  <si>
    <t>Pn =</t>
  </si>
  <si>
    <t>The Probability of n units in the system</t>
  </si>
  <si>
    <t>n=</t>
  </si>
  <si>
    <t>Number of Channels (k)</t>
  </si>
  <si>
    <r>
      <t>Ratio (</t>
    </r>
    <r>
      <rPr>
        <b/>
        <sz val="10"/>
        <color theme="5" tint="-0.499984740745262"/>
        <rFont val="Calibri"/>
        <family val="2"/>
      </rPr>
      <t>λ</t>
    </r>
    <r>
      <rPr>
        <b/>
        <sz val="10"/>
        <color theme="5" tint="-0.499984740745262"/>
        <rFont val="Arial"/>
        <family val="2"/>
      </rPr>
      <t>/</t>
    </r>
    <r>
      <rPr>
        <b/>
        <sz val="10"/>
        <color theme="5" tint="-0.499984740745262"/>
        <rFont val="Calibri"/>
        <family val="2"/>
      </rPr>
      <t>µ</t>
    </r>
    <r>
      <rPr>
        <b/>
        <sz val="10"/>
        <color theme="5" tint="-0.499984740745262"/>
        <rFont val="Arial"/>
        <family val="2"/>
      </rPr>
      <t>)</t>
    </r>
  </si>
  <si>
    <t>Value</t>
  </si>
  <si>
    <t>per hour</t>
  </si>
  <si>
    <t>per minute</t>
  </si>
  <si>
    <r>
      <t>Mean Arrival Rate (</t>
    </r>
    <r>
      <rPr>
        <b/>
        <sz val="10"/>
        <color theme="1"/>
        <rFont val="Calibri"/>
        <family val="2"/>
      </rPr>
      <t>λ</t>
    </r>
    <r>
      <rPr>
        <b/>
        <sz val="10"/>
        <color theme="1"/>
        <rFont val="Arial"/>
        <family val="2"/>
      </rPr>
      <t>)</t>
    </r>
  </si>
  <si>
    <r>
      <t>Mean Service Rate per Channel (</t>
    </r>
    <r>
      <rPr>
        <b/>
        <sz val="10"/>
        <color theme="1"/>
        <rFont val="Calibri"/>
        <family val="2"/>
      </rPr>
      <t>µ</t>
    </r>
    <r>
      <rPr>
        <b/>
        <sz val="10"/>
        <color theme="1"/>
        <rFont val="Arial"/>
        <family val="2"/>
      </rPr>
      <t>)</t>
    </r>
  </si>
  <si>
    <t>The probability that no customers are in the system</t>
  </si>
  <si>
    <t>Lq =</t>
  </si>
  <si>
    <t>in minutes</t>
  </si>
  <si>
    <t>The probability an arriving customer has to wait</t>
  </si>
  <si>
    <r>
      <t xml:space="preserve">The probability of </t>
    </r>
    <r>
      <rPr>
        <b/>
        <sz val="12"/>
        <color rgb="FFFF0000"/>
        <rFont val="Arial"/>
        <family val="2"/>
      </rPr>
      <t>n</t>
    </r>
    <r>
      <rPr>
        <b/>
        <sz val="12"/>
        <color theme="1"/>
        <rFont val="Arial"/>
        <family val="2"/>
      </rPr>
      <t xml:space="preserve"> units in the system</t>
    </r>
  </si>
  <si>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</si>
  <si>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</si>
  <si>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</si>
  <si>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</si>
  <si>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</si>
  <si>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</si>
  <si>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</si>
  <si>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</si>
  <si>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</si>
  <si>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</si>
  <si>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</si>
  <si>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</si>
  <si>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</si>
  <si>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</si>
  <si>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</si>
  <si>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</si>
  <si>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</si>
  <si>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</si>
  <si>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</si>
  <si>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</si>
  <si>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</si>
  <si>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</si>
  <si>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</si>
  <si>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</si>
  <si>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</si>
  <si>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</si>
  <si>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</si>
  <si>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</si>
  <si>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</si>
  <si>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</si>
  <si>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Two-Channel Waiting Line 2</t>
  </si>
  <si>
    <t xml:space="preserve"> Single-Channel Waiting Line 2</t>
  </si>
  <si>
    <t xml:space="preserve"> Single-Channel Waiting Line </t>
  </si>
  <si>
    <t xml:space="preserve">Two-Channel Waiting Line </t>
  </si>
  <si>
    <t>X1</t>
  </si>
  <si>
    <t>X2</t>
  </si>
  <si>
    <t>X3</t>
  </si>
  <si>
    <t>Weeks</t>
  </si>
  <si>
    <t xml:space="preserve">      </t>
  </si>
  <si>
    <t>P4=</t>
  </si>
  <si>
    <t>Cumulative Frequency Distribution</t>
  </si>
  <si>
    <t>Frequency Distribution</t>
  </si>
  <si>
    <t xml:space="preserve"> Cumulative Frequency Distribution</t>
  </si>
  <si>
    <t xml:space="preserve"> Frequency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</si>
</sst>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s>
  <fonts count="91"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sz val="24"/>
      <color rgb="FFFFFF00"/>
      <name val="Calibri"/>
      <family val="2"/>
      <scheme val="minor"/>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b/>
      <sz val="22"/>
      <color rgb="FFFFC000"/>
      <name val="Lucida Bright"/>
      <family val="1"/>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4"/>
      <color rgb="FFFFC000"/>
      <name val="Arial"/>
      <family val="2"/>
    </font>
    <font>
      <sz val="18"/>
      <color rgb="FFFFC000"/>
      <name val="Arial"/>
      <family val="2"/>
    </font>
    <font>
      <sz val="14"/>
      <color theme="3" tint="-0.499984740745262"/>
      <name val="Arial"/>
      <family val="2"/>
    </font>
    <font>
      <b/>
      <sz val="10"/>
      <color theme="1"/>
      <name val="Arial"/>
      <family val="2"/>
    </font>
    <font>
      <b/>
      <sz val="10"/>
      <color theme="1"/>
      <name val="Calibri"/>
      <family val="2"/>
    </font>
    <font>
      <b/>
      <sz val="8"/>
      <color theme="1"/>
      <name val="Arial"/>
      <family val="2"/>
    </font>
    <font>
      <b/>
      <sz val="12"/>
      <color rgb="FFFFFF00"/>
      <name val="Arial"/>
      <family val="2"/>
    </font>
    <font>
      <b/>
      <sz val="14"/>
      <color rgb="FFFFC000"/>
      <name val="Calibri"/>
      <family val="2"/>
    </font>
    <font>
      <b/>
      <sz val="14"/>
      <color theme="1"/>
      <name val="Arial"/>
      <family val="2"/>
    </font>
    <font>
      <b/>
      <sz val="16"/>
      <color rgb="FFFFFF00"/>
      <name val="Calibri"/>
      <family val="2"/>
      <scheme val="minor"/>
    </font>
    <font>
      <b/>
      <sz val="16"/>
      <color rgb="FFFF0000"/>
      <name val="Calibri"/>
      <family val="2"/>
      <scheme val="minor"/>
    </font>
    <font>
      <sz val="10"/>
      <color theme="0"/>
      <name val="Arial"/>
      <family val="2"/>
    </font>
    <font>
      <sz val="12"/>
      <color theme="1"/>
      <name val="Arial"/>
      <family val="2"/>
    </font>
    <font>
      <sz val="14"/>
      <color theme="1"/>
      <name val="Arial"/>
      <family val="2"/>
    </font>
    <font>
      <b/>
      <sz val="10"/>
      <color rgb="FFFFFF00"/>
      <name val="Arial"/>
      <family val="2"/>
    </font>
    <font>
      <sz val="11"/>
      <color theme="5" tint="-0.499984740745262"/>
      <name val="Calibri"/>
      <family val="2"/>
      <scheme val="minor"/>
    </font>
    <font>
      <b/>
      <sz val="14"/>
      <color rgb="FFFFC000"/>
      <name val="Arial"/>
      <family val="2"/>
    </font>
    <font>
      <b/>
      <sz val="10"/>
      <color theme="5" tint="-0.499984740745262"/>
      <name val="Arial"/>
      <family val="2"/>
    </font>
    <font>
      <b/>
      <sz val="10"/>
      <color theme="5" tint="-0.499984740745262"/>
      <name val="Calibri"/>
      <family val="2"/>
    </font>
    <font>
      <b/>
      <sz val="10"/>
      <color theme="7" tint="-0.499984740745262"/>
      <name val="Arial"/>
      <family val="2"/>
    </font>
    <font>
      <b/>
      <sz val="10"/>
      <color rgb="FFFFC000"/>
      <name val="Arial"/>
      <family val="2"/>
    </font>
    <font>
      <b/>
      <sz val="12"/>
      <color theme="1"/>
      <name val="Arial"/>
      <family val="2"/>
    </font>
    <font>
      <sz val="12"/>
      <color theme="1"/>
      <name val="Calibri"/>
      <family val="2"/>
      <scheme val="minor"/>
    </font>
    <font>
      <b/>
      <sz val="12"/>
      <color rgb="FFFF0000"/>
      <name val="Arial"/>
      <family val="2"/>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b/>
      <sz val="10"/>
      <color rgb="FFFF0000"/>
      <name val="Arial"/>
      <family val="2"/>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s>
  <fills count="2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3" tint="-0.499984740745262"/>
        <bgColor indexed="64"/>
      </patternFill>
    </fill>
    <fill>
      <patternFill patternType="solid">
        <fgColor theme="5" tint="-0.49998474074526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1">
    <xf numFmtId="0" fontId="0" fillId="0" borderId="0"/>
  </cellStyleXfs>
  <cellXfs count="378">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0" fillId="5" borderId="0" xfId="0" applyFill="1"/>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2" fontId="14" fillId="7"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7" borderId="1" xfId="0" applyFont="1" applyFill="1" applyBorder="1" applyAlignment="1" applyProtection="1">
      <alignment horizontal="center" vertical="center"/>
      <protection locked="0"/>
    </xf>
    <xf numFmtId="0" fontId="17" fillId="10"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7" borderId="5"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8" fillId="2" borderId="0" xfId="0" applyFont="1" applyFill="1"/>
    <xf numFmtId="2" fontId="9" fillId="1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1"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9" fillId="2" borderId="0" xfId="0" applyFont="1" applyFill="1" applyAlignment="1">
      <alignment vertical="center" wrapText="1"/>
    </xf>
    <xf numFmtId="0" fontId="29"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30" fillId="2" borderId="0" xfId="0" applyFont="1" applyFill="1" applyAlignment="1">
      <alignment horizontal="center" vertical="center"/>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1" fillId="6" borderId="1"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0" fillId="17" borderId="0" xfId="0" applyFill="1"/>
    <xf numFmtId="0" fontId="9" fillId="2" borderId="0" xfId="0" applyFont="1" applyFill="1" applyAlignment="1">
      <alignment horizontal="right"/>
    </xf>
    <xf numFmtId="0" fontId="9" fillId="0" borderId="0" xfId="0" applyFont="1"/>
    <xf numFmtId="0" fontId="36" fillId="2" borderId="0" xfId="0" applyFont="1" applyFill="1"/>
    <xf numFmtId="0" fontId="9" fillId="2" borderId="0" xfId="0" applyFont="1" applyFill="1"/>
    <xf numFmtId="0" fontId="37" fillId="2" borderId="0" xfId="0" applyFont="1" applyFill="1"/>
    <xf numFmtId="0" fontId="38" fillId="0" borderId="0" xfId="0" applyFont="1"/>
    <xf numFmtId="0" fontId="3" fillId="2" borderId="0" xfId="0" applyFont="1" applyFill="1"/>
    <xf numFmtId="0" fontId="3" fillId="2" borderId="0" xfId="0" applyFont="1" applyFill="1" applyAlignment="1">
      <alignment horizontal="center" vertical="center"/>
    </xf>
    <xf numFmtId="0" fontId="39" fillId="2" borderId="0" xfId="0" applyFont="1" applyFill="1" applyAlignment="1">
      <alignment horizontal="center" vertical="center"/>
    </xf>
    <xf numFmtId="0" fontId="40" fillId="2" borderId="0" xfId="0" applyFont="1" applyFill="1" applyAlignment="1">
      <alignment horizontal="center"/>
    </xf>
    <xf numFmtId="0" fontId="4" fillId="17" borderId="0" xfId="0" applyFont="1" applyFill="1" applyAlignment="1">
      <alignment horizontal="center" vertical="top" wrapText="1"/>
    </xf>
    <xf numFmtId="0" fontId="0" fillId="0" borderId="0" xfId="0" applyProtection="1">
      <protection locked="0"/>
    </xf>
    <xf numFmtId="0" fontId="3" fillId="17" borderId="0" xfId="0" applyFont="1" applyFill="1" applyAlignment="1">
      <alignment horizontal="center" vertical="top" wrapText="1"/>
    </xf>
    <xf numFmtId="0" fontId="9" fillId="17"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41" fillId="17" borderId="0" xfId="0" applyFont="1" applyFill="1" applyAlignment="1">
      <alignment horizontal="centerContinuous"/>
    </xf>
    <xf numFmtId="6" fontId="3" fillId="17" borderId="0" xfId="0" applyNumberFormat="1" applyFont="1" applyFill="1" applyAlignment="1">
      <alignment vertical="center" wrapText="1"/>
    </xf>
    <xf numFmtId="6" fontId="3" fillId="17"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41" fillId="2" borderId="0" xfId="0" applyFont="1" applyFill="1" applyAlignment="1">
      <alignment horizontal="center"/>
    </xf>
    <xf numFmtId="0" fontId="0" fillId="5" borderId="0" xfId="0" applyFill="1" applyAlignment="1">
      <alignment horizontal="left"/>
    </xf>
    <xf numFmtId="0" fontId="45" fillId="11" borderId="1" xfId="0" applyFont="1" applyFill="1" applyBorder="1" applyAlignment="1">
      <alignment horizontal="center" vertical="center"/>
    </xf>
    <xf numFmtId="0" fontId="48" fillId="6" borderId="1" xfId="0" applyFont="1" applyFill="1" applyBorder="1" applyAlignment="1" applyProtection="1">
      <alignment horizontal="center" vertical="center"/>
      <protection locked="0"/>
    </xf>
    <xf numFmtId="0" fontId="49" fillId="19" borderId="0" xfId="0" applyFont="1" applyFill="1" applyAlignment="1">
      <alignment horizontal="center" vertical="center"/>
    </xf>
    <xf numFmtId="166" fontId="50" fillId="7" borderId="1" xfId="0" applyNumberFormat="1" applyFont="1" applyFill="1" applyBorder="1" applyAlignment="1">
      <alignment horizontal="center"/>
    </xf>
    <xf numFmtId="0" fontId="53" fillId="5" borderId="0" xfId="0" applyFont="1" applyFill="1"/>
    <xf numFmtId="166" fontId="50" fillId="7" borderId="1" xfId="0" applyNumberFormat="1" applyFont="1" applyFill="1" applyBorder="1" applyAlignment="1">
      <alignment horizontal="center" vertical="center"/>
    </xf>
    <xf numFmtId="0" fontId="1" fillId="5" borderId="0" xfId="0" applyFont="1" applyFill="1"/>
    <xf numFmtId="0" fontId="45" fillId="7" borderId="1" xfId="0" applyFont="1" applyFill="1" applyBorder="1" applyAlignment="1">
      <alignment horizontal="center" vertical="center"/>
    </xf>
    <xf numFmtId="0" fontId="54" fillId="2" borderId="1" xfId="0" applyFont="1" applyFill="1" applyBorder="1"/>
    <xf numFmtId="166" fontId="45" fillId="11" borderId="1" xfId="0" applyNumberFormat="1" applyFont="1" applyFill="1" applyBorder="1" applyAlignment="1">
      <alignment horizontal="center" vertical="center"/>
    </xf>
    <xf numFmtId="0" fontId="45" fillId="5" borderId="0" xfId="0" applyFont="1" applyFill="1" applyAlignment="1">
      <alignment horizontal="right"/>
    </xf>
    <xf numFmtId="0" fontId="54" fillId="5" borderId="0" xfId="0" applyFont="1" applyFill="1"/>
    <xf numFmtId="166" fontId="0" fillId="5" borderId="23" xfId="0" applyNumberFormat="1" applyFill="1" applyBorder="1" applyAlignment="1">
      <alignment horizontal="center" vertical="center"/>
    </xf>
    <xf numFmtId="0" fontId="55" fillId="7" borderId="2" xfId="0" applyFont="1" applyFill="1" applyBorder="1" applyAlignment="1">
      <alignment horizontal="center" vertical="center"/>
    </xf>
    <xf numFmtId="0" fontId="55" fillId="7" borderId="1" xfId="0" applyFont="1" applyFill="1" applyBorder="1" applyAlignment="1">
      <alignment horizontal="center" vertical="center"/>
    </xf>
    <xf numFmtId="0" fontId="56" fillId="6" borderId="1" xfId="0" applyFont="1" applyFill="1" applyBorder="1" applyAlignment="1" applyProtection="1">
      <alignment horizontal="center" vertical="center"/>
      <protection locked="0"/>
    </xf>
    <xf numFmtId="0" fontId="57" fillId="5" borderId="0" xfId="0" applyFont="1" applyFill="1"/>
    <xf numFmtId="0" fontId="58" fillId="19" borderId="0" xfId="0" applyFont="1" applyFill="1" applyAlignment="1">
      <alignment horizontal="center" vertical="center"/>
    </xf>
    <xf numFmtId="0" fontId="0" fillId="5" borderId="1" xfId="0" applyFill="1" applyBorder="1"/>
    <xf numFmtId="0" fontId="45" fillId="5" borderId="1" xfId="0" applyFont="1" applyFill="1" applyBorder="1"/>
    <xf numFmtId="1" fontId="45" fillId="20" borderId="0" xfId="0" applyNumberFormat="1" applyFont="1" applyFill="1" applyAlignment="1">
      <alignment horizontal="center" vertical="center"/>
    </xf>
    <xf numFmtId="0" fontId="59" fillId="7" borderId="1" xfId="0" applyFont="1" applyFill="1" applyBorder="1" applyAlignment="1">
      <alignment horizontal="center" vertical="center"/>
    </xf>
    <xf numFmtId="0" fontId="59" fillId="5" borderId="1" xfId="0" applyFont="1" applyFill="1" applyBorder="1" applyAlignment="1">
      <alignment horizontal="center" vertical="center"/>
    </xf>
    <xf numFmtId="0" fontId="56" fillId="21" borderId="0" xfId="0" applyFont="1" applyFill="1"/>
    <xf numFmtId="0" fontId="56" fillId="22" borderId="0" xfId="0" applyFont="1" applyFill="1"/>
    <xf numFmtId="2" fontId="59" fillId="5" borderId="1" xfId="0" applyNumberFormat="1" applyFont="1" applyFill="1" applyBorder="1" applyAlignment="1">
      <alignment horizontal="center" vertical="center"/>
    </xf>
    <xf numFmtId="0" fontId="61" fillId="5" borderId="1" xfId="0" applyFont="1" applyFill="1" applyBorder="1"/>
    <xf numFmtId="1" fontId="45" fillId="6" borderId="0" xfId="0" applyNumberFormat="1" applyFont="1" applyFill="1" applyAlignment="1">
      <alignment horizontal="center" vertical="center"/>
    </xf>
    <xf numFmtId="2" fontId="56" fillId="21" borderId="1" xfId="0" applyNumberFormat="1" applyFont="1" applyFill="1" applyBorder="1" applyAlignment="1">
      <alignment horizontal="center" vertical="center"/>
    </xf>
    <xf numFmtId="0" fontId="56" fillId="21" borderId="1" xfId="0" applyFont="1" applyFill="1" applyBorder="1"/>
    <xf numFmtId="0" fontId="62" fillId="19" borderId="0" xfId="0" applyFont="1" applyFill="1" applyAlignment="1">
      <alignment horizontal="center" vertical="center"/>
    </xf>
    <xf numFmtId="166" fontId="45" fillId="3" borderId="0" xfId="0" applyNumberFormat="1" applyFont="1" applyFill="1" applyAlignment="1">
      <alignment horizontal="center" vertical="center"/>
    </xf>
    <xf numFmtId="0" fontId="0" fillId="5" borderId="0" xfId="0" applyFill="1" applyAlignment="1">
      <alignment horizontal="center" vertical="center"/>
    </xf>
    <xf numFmtId="0" fontId="50" fillId="5" borderId="0" xfId="0" applyFont="1" applyFill="1" applyAlignment="1">
      <alignment horizontal="center"/>
    </xf>
    <xf numFmtId="166" fontId="61" fillId="5" borderId="1" xfId="0" applyNumberFormat="1" applyFont="1" applyFill="1" applyBorder="1"/>
    <xf numFmtId="0" fontId="63" fillId="7" borderId="1" xfId="0" applyFont="1" applyFill="1" applyBorder="1" applyAlignment="1">
      <alignment horizontal="center" vertical="center"/>
    </xf>
    <xf numFmtId="0" fontId="50" fillId="5" borderId="0" xfId="0" applyFont="1" applyFill="1" applyAlignment="1">
      <alignment horizontal="center" vertical="center"/>
    </xf>
    <xf numFmtId="0" fontId="63" fillId="5" borderId="0" xfId="0" applyFont="1" applyFill="1" applyAlignment="1">
      <alignment horizontal="right"/>
    </xf>
    <xf numFmtId="0" fontId="63" fillId="5" borderId="0" xfId="0" applyFont="1" applyFill="1" applyAlignment="1">
      <alignment horizontal="left"/>
    </xf>
    <xf numFmtId="166" fontId="63" fillId="5" borderId="23" xfId="0" applyNumberFormat="1" applyFont="1" applyFill="1" applyBorder="1" applyAlignment="1">
      <alignment horizontal="center" vertical="center"/>
    </xf>
    <xf numFmtId="166" fontId="63" fillId="11" borderId="1" xfId="0" applyNumberFormat="1" applyFont="1" applyFill="1" applyBorder="1" applyAlignment="1">
      <alignment horizontal="center"/>
    </xf>
    <xf numFmtId="166" fontId="63" fillId="5" borderId="23" xfId="0" applyNumberFormat="1" applyFont="1" applyFill="1" applyBorder="1" applyAlignment="1">
      <alignment horizontal="center"/>
    </xf>
    <xf numFmtId="0" fontId="59" fillId="5" borderId="1" xfId="0" applyFont="1" applyFill="1" applyBorder="1" applyAlignment="1">
      <alignment horizontal="right" vertical="center"/>
    </xf>
    <xf numFmtId="166" fontId="45" fillId="11" borderId="1" xfId="0" applyNumberFormat="1" applyFont="1" applyFill="1" applyBorder="1" applyAlignment="1">
      <alignment horizontal="center"/>
    </xf>
    <xf numFmtId="0" fontId="64" fillId="5" borderId="0" xfId="0" applyFont="1" applyFill="1"/>
    <xf numFmtId="1" fontId="58" fillId="6" borderId="1" xfId="0" applyNumberFormat="1" applyFont="1" applyFill="1" applyBorder="1" applyAlignment="1" applyProtection="1">
      <alignment horizontal="center"/>
      <protection locked="0"/>
    </xf>
    <xf numFmtId="0" fontId="38" fillId="2" borderId="0" xfId="0" applyFont="1" applyFill="1"/>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7" borderId="5"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9" fillId="4" borderId="0" xfId="0" applyFont="1" applyFill="1" applyAlignment="1">
      <alignment vertical="center"/>
    </xf>
    <xf numFmtId="0" fontId="26" fillId="3"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11" fillId="9"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23" borderId="5" xfId="0" applyNumberFormat="1" applyFont="1" applyFill="1" applyBorder="1" applyAlignment="1">
      <alignment horizontal="center" vertical="center"/>
    </xf>
    <xf numFmtId="0" fontId="36" fillId="4" borderId="0" xfId="0" applyFont="1" applyFill="1"/>
    <xf numFmtId="0" fontId="15" fillId="4" borderId="5" xfId="0" applyFont="1" applyFill="1" applyBorder="1"/>
    <xf numFmtId="0" fontId="2" fillId="4" borderId="0" xfId="0" applyFont="1" applyFill="1"/>
    <xf numFmtId="0" fontId="67" fillId="10" borderId="1" xfId="0" applyFont="1" applyFill="1" applyBorder="1" applyAlignment="1">
      <alignment horizontal="center"/>
    </xf>
    <xf numFmtId="2" fontId="3" fillId="7" borderId="1" xfId="0" applyNumberFormat="1" applyFont="1" applyFill="1" applyBorder="1" applyAlignment="1">
      <alignment horizontal="center" vertical="center"/>
    </xf>
    <xf numFmtId="2" fontId="3" fillId="24"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68" fillId="6" borderId="1" xfId="0" applyNumberFormat="1" applyFont="1" applyFill="1" applyBorder="1" applyAlignment="1">
      <alignment horizontal="center" vertical="center"/>
    </xf>
    <xf numFmtId="2" fontId="0" fillId="2" borderId="0" xfId="0" applyNumberFormat="1" applyFill="1"/>
    <xf numFmtId="2" fontId="69" fillId="3" borderId="1" xfId="0" applyNumberFormat="1" applyFont="1" applyFill="1" applyBorder="1" applyAlignment="1">
      <alignment horizontal="center" vertical="center"/>
    </xf>
    <xf numFmtId="0" fontId="73" fillId="2" borderId="0" xfId="0" applyFont="1" applyFill="1"/>
    <xf numFmtId="0" fontId="77" fillId="2" borderId="0" xfId="0" applyFont="1" applyFill="1" applyAlignment="1">
      <alignment horizontal="center" vertical="top" wrapText="1"/>
    </xf>
    <xf numFmtId="0" fontId="0" fillId="2" borderId="0" xfId="0" applyFill="1" applyAlignment="1">
      <alignment horizontal="center" vertical="center"/>
    </xf>
    <xf numFmtId="0" fontId="36" fillId="2" borderId="0" xfId="0" applyFont="1" applyFill="1" applyAlignment="1">
      <alignment horizontal="center" vertical="center"/>
    </xf>
    <xf numFmtId="0" fontId="78" fillId="2" borderId="0" xfId="0" applyFont="1" applyFill="1"/>
    <xf numFmtId="0" fontId="35"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3" fillId="0" borderId="0" xfId="0" applyNumberFormat="1" applyFont="1" applyAlignment="1">
      <alignment horizontal="center" vertical="center"/>
    </xf>
    <xf numFmtId="0" fontId="37" fillId="0" borderId="0" xfId="0" applyFont="1"/>
    <xf numFmtId="0" fontId="0" fillId="0" borderId="0" xfId="0" applyAlignment="1">
      <alignment horizontal="center" vertical="center"/>
    </xf>
    <xf numFmtId="0" fontId="36" fillId="0" borderId="0" xfId="0" applyFont="1" applyAlignment="1">
      <alignment horizontal="center" vertical="center"/>
    </xf>
    <xf numFmtId="0" fontId="78" fillId="0" borderId="0" xfId="0" applyFont="1"/>
    <xf numFmtId="0" fontId="18" fillId="13" borderId="1" xfId="0" applyFont="1" applyFill="1" applyBorder="1" applyAlignment="1" applyProtection="1">
      <alignment horizontal="center" vertical="center"/>
      <protection locked="0"/>
    </xf>
    <xf numFmtId="165" fontId="18" fillId="25" borderId="1" xfId="0" applyNumberFormat="1" applyFont="1" applyFill="1" applyBorder="1" applyAlignment="1" applyProtection="1">
      <alignment horizontal="center" vertical="center"/>
      <protection locked="0"/>
    </xf>
    <xf numFmtId="0" fontId="12" fillId="16" borderId="1" xfId="0" applyFont="1" applyFill="1" applyBorder="1" applyAlignment="1" applyProtection="1">
      <alignment horizontal="center" vertical="center"/>
      <protection locked="0"/>
    </xf>
    <xf numFmtId="165" fontId="18" fillId="11" borderId="1" xfId="0" applyNumberFormat="1" applyFont="1" applyFill="1" applyBorder="1" applyAlignment="1" applyProtection="1">
      <alignment horizontal="center" vertical="center"/>
      <protection locked="0"/>
    </xf>
    <xf numFmtId="0" fontId="79" fillId="3" borderId="6" xfId="0" applyFont="1" applyFill="1" applyBorder="1" applyAlignment="1">
      <alignment horizontal="center" vertical="center" wrapText="1"/>
    </xf>
    <xf numFmtId="1" fontId="26" fillId="4" borderId="0" xfId="0" applyNumberFormat="1" applyFont="1" applyFill="1" applyAlignment="1">
      <alignment horizontal="center" vertical="center" wrapText="1"/>
    </xf>
    <xf numFmtId="0" fontId="26" fillId="7" borderId="5" xfId="0" applyFont="1" applyFill="1" applyBorder="1" applyAlignment="1">
      <alignment horizontal="center" vertical="center" wrapText="1"/>
    </xf>
    <xf numFmtId="0" fontId="12" fillId="7" borderId="1" xfId="0" applyFont="1" applyFill="1" applyBorder="1" applyAlignment="1" applyProtection="1">
      <alignment horizontal="center" vertical="center" wrapText="1"/>
      <protection locked="0"/>
    </xf>
    <xf numFmtId="0" fontId="12" fillId="14" borderId="1" xfId="0" applyFont="1" applyFill="1" applyBorder="1" applyAlignment="1" applyProtection="1">
      <alignment horizontal="center" vertical="center" wrapText="1"/>
      <protection locked="0"/>
    </xf>
    <xf numFmtId="0" fontId="12" fillId="27" borderId="1" xfId="0" applyFont="1" applyFill="1" applyBorder="1" applyAlignment="1" applyProtection="1">
      <alignment horizontal="center" vertical="center" wrapText="1"/>
      <protection locked="0"/>
    </xf>
    <xf numFmtId="0" fontId="9" fillId="27" borderId="1" xfId="0" applyFont="1" applyFill="1" applyBorder="1"/>
    <xf numFmtId="0" fontId="9" fillId="3" borderId="1" xfId="0" applyFont="1" applyFill="1" applyBorder="1"/>
    <xf numFmtId="2" fontId="82" fillId="7" borderId="1" xfId="0" applyNumberFormat="1" applyFont="1" applyFill="1" applyBorder="1" applyAlignment="1">
      <alignment horizontal="center" vertical="center"/>
    </xf>
    <xf numFmtId="166" fontId="82" fillId="7" borderId="0" xfId="0" applyNumberFormat="1" applyFont="1" applyFill="1" applyAlignment="1">
      <alignment horizontal="center" vertical="center"/>
    </xf>
    <xf numFmtId="2" fontId="56" fillId="5" borderId="0" xfId="0" applyNumberFormat="1" applyFont="1" applyFill="1" applyAlignment="1">
      <alignment horizontal="center" vertical="center"/>
    </xf>
    <xf numFmtId="0" fontId="59" fillId="28" borderId="1" xfId="0" applyFont="1" applyFill="1" applyBorder="1" applyAlignment="1">
      <alignment horizontal="right" vertical="center"/>
    </xf>
    <xf numFmtId="0" fontId="56" fillId="5" borderId="0" xfId="0" applyFont="1" applyFill="1"/>
    <xf numFmtId="166" fontId="48" fillId="6" borderId="1" xfId="0" applyNumberFormat="1" applyFont="1" applyFill="1" applyBorder="1" applyAlignment="1" applyProtection="1">
      <alignment horizontal="center" vertical="center"/>
      <protection locked="0"/>
    </xf>
    <xf numFmtId="1" fontId="56" fillId="6" borderId="0" xfId="0" applyNumberFormat="1" applyFont="1" applyFill="1" applyAlignment="1">
      <alignment horizontal="center" vertical="center"/>
    </xf>
    <xf numFmtId="0" fontId="12" fillId="2" borderId="0" xfId="0" applyFont="1" applyFill="1" applyAlignment="1" applyProtection="1">
      <alignment horizontal="center" vertical="center"/>
      <protection locked="0"/>
    </xf>
    <xf numFmtId="0" fontId="17" fillId="6"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6" borderId="1" xfId="0" applyNumberFormat="1" applyFont="1" applyFill="1" applyBorder="1" applyAlignment="1" applyProtection="1">
      <alignment horizontal="center" vertical="center"/>
      <protection locked="0"/>
    </xf>
    <xf numFmtId="0" fontId="84" fillId="3" borderId="1" xfId="0" applyFont="1" applyFill="1" applyBorder="1" applyAlignment="1">
      <alignment horizontal="center" vertical="center" wrapText="1"/>
    </xf>
    <xf numFmtId="166" fontId="45" fillId="7" borderId="0" xfId="0" applyNumberFormat="1" applyFont="1" applyFill="1" applyAlignment="1">
      <alignment horizontal="center" vertical="center"/>
    </xf>
    <xf numFmtId="2" fontId="45" fillId="21" borderId="1" xfId="0" applyNumberFormat="1" applyFont="1" applyFill="1" applyBorder="1" applyAlignment="1">
      <alignment horizontal="center" vertical="center"/>
    </xf>
    <xf numFmtId="2" fontId="3" fillId="4" borderId="0" xfId="0" applyNumberFormat="1" applyFont="1" applyFill="1"/>
    <xf numFmtId="0" fontId="85" fillId="4" borderId="0" xfId="0" applyFont="1" applyFill="1"/>
    <xf numFmtId="0" fontId="87" fillId="7" borderId="0" xfId="0" applyFont="1" applyFill="1"/>
    <xf numFmtId="0" fontId="15" fillId="2" borderId="0" xfId="0" applyFont="1" applyFill="1"/>
    <xf numFmtId="0" fontId="83"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2" fontId="9" fillId="25" borderId="1" xfId="0" applyNumberFormat="1" applyFont="1" applyFill="1" applyBorder="1" applyAlignment="1">
      <alignment horizontal="center" vertical="center" wrapText="1"/>
    </xf>
    <xf numFmtId="2" fontId="59" fillId="11" borderId="1" xfId="0" applyNumberFormat="1" applyFont="1" applyFill="1" applyBorder="1" applyAlignment="1">
      <alignment horizontal="center" vertical="center"/>
    </xf>
    <xf numFmtId="0" fontId="61" fillId="11" borderId="1" xfId="0" applyFont="1" applyFill="1" applyBorder="1"/>
    <xf numFmtId="0" fontId="9" fillId="7" borderId="11"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0" fillId="2" borderId="0" xfId="0" applyFill="1" applyAlignment="1">
      <alignment horizontal="center"/>
    </xf>
    <xf numFmtId="0" fontId="9" fillId="7" borderId="15"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1" xfId="0" applyFont="1" applyFill="1" applyBorder="1" applyAlignment="1">
      <alignment horizontal="center" vertical="center"/>
    </xf>
    <xf numFmtId="0" fontId="9" fillId="7" borderId="21" xfId="0" applyFont="1" applyFill="1" applyBorder="1" applyAlignment="1">
      <alignment horizontal="center" vertical="center"/>
    </xf>
    <xf numFmtId="0" fontId="9" fillId="15" borderId="11" xfId="0" applyFont="1" applyFill="1" applyBorder="1" applyAlignment="1">
      <alignment horizontal="center" vertical="center" wrapText="1"/>
    </xf>
    <xf numFmtId="0" fontId="9" fillId="15" borderId="21"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21" xfId="0" applyFont="1" applyFill="1" applyBorder="1" applyAlignment="1">
      <alignment horizontal="center" vertical="center"/>
    </xf>
    <xf numFmtId="0" fontId="86" fillId="4" borderId="0" xfId="0" applyFont="1" applyFill="1" applyAlignment="1">
      <alignment horizontal="center" vertical="center"/>
    </xf>
    <xf numFmtId="0" fontId="71" fillId="21" borderId="14" xfId="0" applyFont="1" applyFill="1" applyBorder="1" applyAlignment="1">
      <alignment horizontal="center" vertical="center" wrapText="1"/>
    </xf>
    <xf numFmtId="0" fontId="71" fillId="21" borderId="15" xfId="0" applyFont="1" applyFill="1" applyBorder="1" applyAlignment="1">
      <alignment horizontal="center" vertical="center" wrapText="1"/>
    </xf>
    <xf numFmtId="0" fontId="71" fillId="21" borderId="18" xfId="0" applyFont="1" applyFill="1" applyBorder="1" applyAlignment="1">
      <alignment horizontal="center" vertical="center" wrapText="1"/>
    </xf>
    <xf numFmtId="0" fontId="71" fillId="21" borderId="19" xfId="0" applyFont="1" applyFill="1" applyBorder="1" applyAlignment="1">
      <alignment horizontal="center" vertical="center" wrapText="1"/>
    </xf>
    <xf numFmtId="0" fontId="71" fillId="21" borderId="16" xfId="0" applyFont="1" applyFill="1" applyBorder="1" applyAlignment="1">
      <alignment horizontal="center" vertical="center" wrapText="1"/>
    </xf>
    <xf numFmtId="0" fontId="71" fillId="21" borderId="17" xfId="0" applyFont="1" applyFill="1" applyBorder="1" applyAlignment="1">
      <alignment horizontal="center" vertical="center" wrapText="1"/>
    </xf>
    <xf numFmtId="0" fontId="72" fillId="21" borderId="14" xfId="0" applyFont="1" applyFill="1" applyBorder="1" applyAlignment="1">
      <alignment horizontal="center" vertical="center"/>
    </xf>
    <xf numFmtId="0" fontId="72" fillId="21" borderId="15" xfId="0" applyFont="1" applyFill="1" applyBorder="1" applyAlignment="1">
      <alignment horizontal="center" vertical="center"/>
    </xf>
    <xf numFmtId="0" fontId="72" fillId="21" borderId="18" xfId="0" applyFont="1" applyFill="1" applyBorder="1" applyAlignment="1">
      <alignment horizontal="center" vertical="center"/>
    </xf>
    <xf numFmtId="0" fontId="72" fillId="21" borderId="19" xfId="0" applyFont="1" applyFill="1" applyBorder="1" applyAlignment="1">
      <alignment horizontal="center" vertical="center"/>
    </xf>
    <xf numFmtId="0" fontId="72" fillId="21" borderId="16" xfId="0" applyFont="1" applyFill="1" applyBorder="1" applyAlignment="1">
      <alignment horizontal="center" vertical="center"/>
    </xf>
    <xf numFmtId="0" fontId="72" fillId="21" borderId="17" xfId="0" applyFont="1" applyFill="1" applyBorder="1" applyAlignment="1">
      <alignment horizontal="center" vertical="center"/>
    </xf>
    <xf numFmtId="6" fontId="75" fillId="7" borderId="14" xfId="0" applyNumberFormat="1" applyFont="1" applyFill="1" applyBorder="1" applyAlignment="1" applyProtection="1">
      <alignment horizontal="center" vertical="center"/>
      <protection locked="0"/>
    </xf>
    <xf numFmtId="6" fontId="75" fillId="7" borderId="15" xfId="0" applyNumberFormat="1" applyFont="1" applyFill="1" applyBorder="1" applyAlignment="1" applyProtection="1">
      <alignment horizontal="center" vertical="center"/>
      <protection locked="0"/>
    </xf>
    <xf numFmtId="6" fontId="75" fillId="7" borderId="16" xfId="0" applyNumberFormat="1" applyFont="1" applyFill="1" applyBorder="1" applyAlignment="1" applyProtection="1">
      <alignment horizontal="center" vertical="center"/>
      <protection locked="0"/>
    </xf>
    <xf numFmtId="6" fontId="75" fillId="7" borderId="17" xfId="0" applyNumberFormat="1" applyFont="1" applyFill="1" applyBorder="1" applyAlignment="1" applyProtection="1">
      <alignment horizontal="center" vertical="center"/>
      <protection locked="0"/>
    </xf>
    <xf numFmtId="166" fontId="75" fillId="16" borderId="14" xfId="0" applyNumberFormat="1" applyFont="1" applyFill="1" applyBorder="1" applyAlignment="1" applyProtection="1">
      <alignment horizontal="center" vertical="center"/>
      <protection locked="0"/>
    </xf>
    <xf numFmtId="166" fontId="75" fillId="16" borderId="15" xfId="0" applyNumberFormat="1" applyFont="1" applyFill="1" applyBorder="1" applyAlignment="1" applyProtection="1">
      <alignment horizontal="center" vertical="center"/>
      <protection locked="0"/>
    </xf>
    <xf numFmtId="166" fontId="75" fillId="16" borderId="16" xfId="0" applyNumberFormat="1" applyFont="1" applyFill="1" applyBorder="1" applyAlignment="1" applyProtection="1">
      <alignment horizontal="center" vertical="center"/>
      <protection locked="0"/>
    </xf>
    <xf numFmtId="166" fontId="75" fillId="16" borderId="17" xfId="0" applyNumberFormat="1" applyFont="1" applyFill="1" applyBorder="1" applyAlignment="1" applyProtection="1">
      <alignment horizontal="center" vertical="center"/>
      <protection locked="0"/>
    </xf>
    <xf numFmtId="0" fontId="76" fillId="16" borderId="14" xfId="0" applyFont="1" applyFill="1" applyBorder="1" applyAlignment="1">
      <alignment horizontal="center" vertical="center"/>
    </xf>
    <xf numFmtId="0" fontId="76" fillId="16" borderId="15" xfId="0" applyFont="1" applyFill="1" applyBorder="1" applyAlignment="1">
      <alignment horizontal="center" vertical="center"/>
    </xf>
    <xf numFmtId="0" fontId="76" fillId="16" borderId="16" xfId="0" applyFont="1" applyFill="1" applyBorder="1" applyAlignment="1">
      <alignment horizontal="center" vertical="center"/>
    </xf>
    <xf numFmtId="0" fontId="76" fillId="16" borderId="17" xfId="0" applyFont="1" applyFill="1" applyBorder="1" applyAlignment="1">
      <alignment horizontal="center" vertical="center"/>
    </xf>
    <xf numFmtId="164" fontId="71" fillId="8" borderId="14" xfId="0" applyNumberFormat="1" applyFont="1" applyFill="1" applyBorder="1" applyAlignment="1">
      <alignment horizontal="center" vertical="center"/>
    </xf>
    <xf numFmtId="164" fontId="71" fillId="8" borderId="15" xfId="0" applyNumberFormat="1" applyFont="1" applyFill="1" applyBorder="1" applyAlignment="1">
      <alignment horizontal="center" vertical="center"/>
    </xf>
    <xf numFmtId="164" fontId="71" fillId="8" borderId="16" xfId="0" applyNumberFormat="1" applyFont="1" applyFill="1" applyBorder="1" applyAlignment="1">
      <alignment horizontal="center" vertical="center"/>
    </xf>
    <xf numFmtId="164" fontId="71" fillId="8" borderId="17" xfId="0" applyNumberFormat="1" applyFont="1" applyFill="1" applyBorder="1" applyAlignment="1">
      <alignment horizontal="center" vertical="center"/>
    </xf>
    <xf numFmtId="0" fontId="74" fillId="20" borderId="14" xfId="0" applyFont="1" applyFill="1" applyBorder="1" applyAlignment="1">
      <alignment horizontal="center" vertical="center"/>
    </xf>
    <xf numFmtId="0" fontId="74" fillId="20" borderId="4" xfId="0" applyFont="1" applyFill="1" applyBorder="1" applyAlignment="1">
      <alignment horizontal="center" vertical="center"/>
    </xf>
    <xf numFmtId="0" fontId="74" fillId="20" borderId="15" xfId="0" applyFont="1" applyFill="1" applyBorder="1" applyAlignment="1">
      <alignment horizontal="center" vertical="center"/>
    </xf>
    <xf numFmtId="0" fontId="74" fillId="20" borderId="16" xfId="0" applyFont="1" applyFill="1" applyBorder="1" applyAlignment="1">
      <alignment horizontal="center" vertical="center"/>
    </xf>
    <xf numFmtId="0" fontId="74" fillId="20" borderId="20" xfId="0" applyFont="1" applyFill="1" applyBorder="1" applyAlignment="1">
      <alignment horizontal="center" vertical="center"/>
    </xf>
    <xf numFmtId="0" fontId="74" fillId="20" borderId="17" xfId="0" applyFont="1" applyFill="1" applyBorder="1" applyAlignment="1">
      <alignment horizontal="center" vertical="center"/>
    </xf>
    <xf numFmtId="167" fontId="75" fillId="16" borderId="14" xfId="0" applyNumberFormat="1" applyFont="1" applyFill="1" applyBorder="1" applyAlignment="1" applyProtection="1">
      <alignment horizontal="center" vertical="center"/>
      <protection locked="0"/>
    </xf>
    <xf numFmtId="167" fontId="75" fillId="16" borderId="15" xfId="0" applyNumberFormat="1" applyFont="1" applyFill="1" applyBorder="1" applyAlignment="1" applyProtection="1">
      <alignment horizontal="center" vertical="center"/>
      <protection locked="0"/>
    </xf>
    <xf numFmtId="167" fontId="75" fillId="16" borderId="16" xfId="0" applyNumberFormat="1" applyFont="1" applyFill="1" applyBorder="1" applyAlignment="1" applyProtection="1">
      <alignment horizontal="center" vertical="center"/>
      <protection locked="0"/>
    </xf>
    <xf numFmtId="167" fontId="75" fillId="16" borderId="17" xfId="0" applyNumberFormat="1" applyFont="1" applyFill="1" applyBorder="1" applyAlignment="1" applyProtection="1">
      <alignment horizontal="center" vertical="center"/>
      <protection locked="0"/>
    </xf>
    <xf numFmtId="0" fontId="71" fillId="21" borderId="14" xfId="0" applyFont="1" applyFill="1" applyBorder="1" applyAlignment="1">
      <alignment horizontal="center" vertical="center"/>
    </xf>
    <xf numFmtId="0" fontId="71" fillId="21" borderId="15" xfId="0" applyFont="1" applyFill="1" applyBorder="1" applyAlignment="1">
      <alignment horizontal="center" vertical="center"/>
    </xf>
    <xf numFmtId="0" fontId="71" fillId="21" borderId="18" xfId="0" applyFont="1" applyFill="1" applyBorder="1" applyAlignment="1">
      <alignment horizontal="center" vertical="center"/>
    </xf>
    <xf numFmtId="0" fontId="71" fillId="21" borderId="19" xfId="0" applyFont="1" applyFill="1" applyBorder="1" applyAlignment="1">
      <alignment horizontal="center" vertical="center"/>
    </xf>
    <xf numFmtId="0" fontId="71" fillId="21" borderId="16" xfId="0" applyFont="1" applyFill="1" applyBorder="1" applyAlignment="1">
      <alignment horizontal="center" vertical="center"/>
    </xf>
    <xf numFmtId="0" fontId="71" fillId="21" borderId="17" xfId="0" applyFont="1" applyFill="1" applyBorder="1" applyAlignment="1">
      <alignment horizontal="center" vertical="center"/>
    </xf>
    <xf numFmtId="0" fontId="70" fillId="9" borderId="14" xfId="0" applyFont="1" applyFill="1" applyBorder="1" applyAlignment="1">
      <alignment horizontal="center" vertical="center"/>
    </xf>
    <xf numFmtId="0" fontId="70" fillId="9" borderId="4" xfId="0" applyFont="1" applyFill="1" applyBorder="1" applyAlignment="1">
      <alignment horizontal="center" vertical="center"/>
    </xf>
    <xf numFmtId="0" fontId="70" fillId="9" borderId="15" xfId="0" applyFont="1" applyFill="1" applyBorder="1" applyAlignment="1">
      <alignment horizontal="center" vertical="center"/>
    </xf>
    <xf numFmtId="0" fontId="70" fillId="9" borderId="18" xfId="0" applyFont="1" applyFill="1" applyBorder="1" applyAlignment="1">
      <alignment horizontal="center" vertical="center"/>
    </xf>
    <xf numFmtId="0" fontId="70" fillId="9" borderId="0" xfId="0" applyFont="1" applyFill="1" applyAlignment="1">
      <alignment horizontal="center" vertical="center"/>
    </xf>
    <xf numFmtId="0" fontId="70" fillId="9" borderId="19" xfId="0" applyFont="1" applyFill="1" applyBorder="1" applyAlignment="1">
      <alignment horizontal="center" vertical="center"/>
    </xf>
    <xf numFmtId="0" fontId="70" fillId="9" borderId="16" xfId="0" applyFont="1" applyFill="1" applyBorder="1" applyAlignment="1">
      <alignment horizontal="center" vertical="center"/>
    </xf>
    <xf numFmtId="0" fontId="70" fillId="9" borderId="20" xfId="0" applyFont="1" applyFill="1" applyBorder="1" applyAlignment="1">
      <alignment horizontal="center" vertical="center"/>
    </xf>
    <xf numFmtId="0" fontId="70" fillId="9" borderId="17" xfId="0" applyFont="1" applyFill="1" applyBorder="1" applyAlignment="1">
      <alignment horizontal="center" vertical="center"/>
    </xf>
    <xf numFmtId="0" fontId="71" fillId="21" borderId="14" xfId="0" applyFont="1" applyFill="1" applyBorder="1" applyAlignment="1">
      <alignment horizontal="center" vertical="top" wrapText="1"/>
    </xf>
    <xf numFmtId="0" fontId="71" fillId="21" borderId="15" xfId="0" applyFont="1" applyFill="1" applyBorder="1" applyAlignment="1">
      <alignment horizontal="center" vertical="top" wrapText="1"/>
    </xf>
    <xf numFmtId="0" fontId="71" fillId="21" borderId="18" xfId="0" applyFont="1" applyFill="1" applyBorder="1" applyAlignment="1">
      <alignment horizontal="center" vertical="top" wrapText="1"/>
    </xf>
    <xf numFmtId="0" fontId="71" fillId="21" borderId="19" xfId="0" applyFont="1" applyFill="1" applyBorder="1" applyAlignment="1">
      <alignment horizontal="center" vertical="top" wrapText="1"/>
    </xf>
    <xf numFmtId="0" fontId="71" fillId="21" borderId="16" xfId="0" applyFont="1" applyFill="1" applyBorder="1" applyAlignment="1">
      <alignment horizontal="center" vertical="top" wrapText="1"/>
    </xf>
    <xf numFmtId="0" fontId="71" fillId="21" borderId="17" xfId="0" applyFont="1" applyFill="1" applyBorder="1" applyAlignment="1">
      <alignment horizontal="center" vertical="top" wrapText="1"/>
    </xf>
    <xf numFmtId="0" fontId="72" fillId="21" borderId="14" xfId="0" applyFont="1" applyFill="1" applyBorder="1" applyAlignment="1">
      <alignment horizontal="center" vertical="center" wrapText="1"/>
    </xf>
    <xf numFmtId="0" fontId="72" fillId="21" borderId="15" xfId="0" applyFont="1" applyFill="1" applyBorder="1" applyAlignment="1">
      <alignment horizontal="center" vertical="center" wrapText="1"/>
    </xf>
    <xf numFmtId="0" fontId="72" fillId="21" borderId="18" xfId="0" applyFont="1" applyFill="1" applyBorder="1" applyAlignment="1">
      <alignment horizontal="center" vertical="center" wrapText="1"/>
    </xf>
    <xf numFmtId="0" fontId="72" fillId="21" borderId="19" xfId="0" applyFont="1" applyFill="1" applyBorder="1" applyAlignment="1">
      <alignment horizontal="center" vertical="center" wrapText="1"/>
    </xf>
    <xf numFmtId="0" fontId="72" fillId="21" borderId="16" xfId="0" applyFont="1" applyFill="1" applyBorder="1" applyAlignment="1">
      <alignment horizontal="center" vertical="center" wrapText="1"/>
    </xf>
    <xf numFmtId="0" fontId="72" fillId="21" borderId="17" xfId="0" applyFont="1" applyFill="1" applyBorder="1" applyAlignment="1">
      <alignment horizontal="center" vertical="center" wrapText="1"/>
    </xf>
    <xf numFmtId="0" fontId="89" fillId="7" borderId="0" xfId="0" applyFont="1" applyFill="1" applyAlignment="1">
      <alignment horizontal="left" vertical="center"/>
    </xf>
    <xf numFmtId="0" fontId="17" fillId="8" borderId="0" xfId="0" applyFont="1" applyFill="1" applyAlignment="1">
      <alignment horizontal="right" vertical="center"/>
    </xf>
    <xf numFmtId="0" fontId="88" fillId="8" borderId="0" xfId="0" applyFont="1" applyFill="1" applyAlignment="1">
      <alignment horizontal="left" vertical="center"/>
    </xf>
    <xf numFmtId="166" fontId="13" fillId="7" borderId="0" xfId="0" applyNumberFormat="1" applyFont="1" applyFill="1" applyAlignment="1">
      <alignment horizontal="center" vertical="center"/>
    </xf>
    <xf numFmtId="166" fontId="90" fillId="8" borderId="0" xfId="0" applyNumberFormat="1" applyFont="1" applyFill="1" applyAlignment="1">
      <alignment horizontal="center" vertical="center"/>
    </xf>
    <xf numFmtId="0" fontId="11" fillId="7" borderId="0" xfId="0" applyFont="1" applyFill="1" applyAlignment="1" applyProtection="1">
      <alignment horizontal="right" vertical="center"/>
      <protection locked="0"/>
    </xf>
    <xf numFmtId="0" fontId="17" fillId="6"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2" fillId="13" borderId="2" xfId="0" applyFont="1" applyFill="1" applyBorder="1" applyAlignment="1" applyProtection="1">
      <alignment horizontal="center"/>
      <protection locked="0"/>
    </xf>
    <xf numFmtId="0" fontId="12" fillId="13" borderId="3" xfId="0" applyFont="1" applyFill="1" applyBorder="1" applyAlignment="1" applyProtection="1">
      <alignment horizontal="center"/>
      <protection locked="0"/>
    </xf>
    <xf numFmtId="0" fontId="12" fillId="11" borderId="2" xfId="0" applyFont="1" applyFill="1" applyBorder="1" applyAlignment="1" applyProtection="1">
      <alignment horizontal="center"/>
      <protection locked="0"/>
    </xf>
    <xf numFmtId="0" fontId="12" fillId="11" borderId="3" xfId="0" applyFont="1" applyFill="1" applyBorder="1" applyAlignment="1" applyProtection="1">
      <alignment horizontal="center"/>
      <protection locked="0"/>
    </xf>
    <xf numFmtId="0" fontId="25" fillId="6" borderId="0" xfId="0" applyFont="1" applyFill="1" applyAlignment="1" applyProtection="1">
      <alignment horizontal="center" vertical="center"/>
      <protection locked="0"/>
    </xf>
    <xf numFmtId="165" fontId="25" fillId="6" borderId="0" xfId="0" applyNumberFormat="1" applyFont="1" applyFill="1" applyAlignment="1" applyProtection="1">
      <alignment horizontal="center" vertic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8" borderId="10" xfId="0" applyFont="1" applyFill="1" applyBorder="1" applyAlignment="1" applyProtection="1">
      <alignment horizontal="center" vertical="center" wrapText="1"/>
      <protection locked="0"/>
    </xf>
    <xf numFmtId="0" fontId="24" fillId="8" borderId="0" xfId="0" applyFont="1" applyFill="1" applyAlignment="1" applyProtection="1">
      <alignment horizontal="center" vertical="center" wrapText="1"/>
      <protection locked="0"/>
    </xf>
    <xf numFmtId="0" fontId="12" fillId="11" borderId="11" xfId="0" applyFont="1" applyFill="1" applyBorder="1" applyAlignment="1" applyProtection="1">
      <alignment horizontal="center" vertical="center"/>
      <protection locked="0"/>
    </xf>
    <xf numFmtId="0" fontId="12" fillId="11" borderId="21" xfId="0" applyFont="1" applyFill="1" applyBorder="1" applyAlignment="1" applyProtection="1">
      <alignment horizontal="center" vertical="center"/>
      <protection locked="0"/>
    </xf>
    <xf numFmtId="167" fontId="19" fillId="8" borderId="0" xfId="0" applyNumberFormat="1" applyFont="1" applyFill="1" applyAlignment="1" applyProtection="1">
      <alignment horizontal="center" vertical="center" wrapText="1"/>
      <protection locked="0"/>
    </xf>
    <xf numFmtId="0" fontId="12" fillId="7" borderId="11" xfId="0" applyFont="1" applyFill="1" applyBorder="1" applyAlignment="1" applyProtection="1">
      <alignment horizontal="center" vertical="center"/>
      <protection locked="0"/>
    </xf>
    <xf numFmtId="0" fontId="12" fillId="7" borderId="21" xfId="0" applyFont="1" applyFill="1" applyBorder="1" applyAlignment="1" applyProtection="1">
      <alignment horizontal="center" vertical="center"/>
      <protection locked="0"/>
    </xf>
    <xf numFmtId="0" fontId="12" fillId="26" borderId="11" xfId="0" applyFont="1" applyFill="1" applyBorder="1" applyAlignment="1" applyProtection="1">
      <alignment horizontal="center" vertical="center"/>
      <protection locked="0"/>
    </xf>
    <xf numFmtId="0" fontId="12" fillId="26" borderId="21" xfId="0" applyFont="1" applyFill="1" applyBorder="1" applyAlignment="1" applyProtection="1">
      <alignment horizontal="center" vertical="center"/>
      <protection locked="0"/>
    </xf>
    <xf numFmtId="0" fontId="17" fillId="24" borderId="11" xfId="0" applyFont="1" applyFill="1" applyBorder="1" applyAlignment="1" applyProtection="1">
      <alignment horizontal="center" vertical="center"/>
      <protection locked="0"/>
    </xf>
    <xf numFmtId="0" fontId="17" fillId="24" borderId="21" xfId="0" applyFont="1" applyFill="1" applyBorder="1" applyAlignment="1" applyProtection="1">
      <alignment horizontal="center" vertical="center"/>
      <protection locked="0"/>
    </xf>
    <xf numFmtId="4" fontId="16" fillId="8" borderId="0" xfId="0" applyNumberFormat="1" applyFont="1" applyFill="1" applyAlignment="1" applyProtection="1">
      <alignment horizontal="center" vertical="center"/>
      <protection locked="0"/>
    </xf>
    <xf numFmtId="0" fontId="34" fillId="8" borderId="0" xfId="0" applyFont="1" applyFill="1" applyAlignment="1" applyProtection="1">
      <alignment horizontal="center" vertical="center"/>
      <protection locked="0"/>
    </xf>
    <xf numFmtId="2" fontId="9" fillId="7" borderId="11" xfId="0" applyNumberFormat="1" applyFont="1" applyFill="1" applyBorder="1" applyAlignment="1">
      <alignment horizontal="center" vertical="center" wrapText="1"/>
    </xf>
    <xf numFmtId="2" fontId="9" fillId="7" borderId="22" xfId="0" applyNumberFormat="1" applyFont="1" applyFill="1" applyBorder="1" applyAlignment="1">
      <alignment horizontal="center" vertical="center" wrapText="1"/>
    </xf>
    <xf numFmtId="2" fontId="9" fillId="7" borderId="21" xfId="0" applyNumberFormat="1" applyFont="1" applyFill="1" applyBorder="1" applyAlignment="1">
      <alignment horizontal="center" vertical="center" wrapText="1"/>
    </xf>
    <xf numFmtId="0" fontId="9" fillId="7" borderId="22" xfId="0" applyFont="1" applyFill="1" applyBorder="1" applyAlignment="1">
      <alignment horizontal="center" vertical="center"/>
    </xf>
    <xf numFmtId="2" fontId="29" fillId="7" borderId="11" xfId="0" applyNumberFormat="1" applyFont="1" applyFill="1" applyBorder="1" applyAlignment="1">
      <alignment horizontal="center" vertical="center"/>
    </xf>
    <xf numFmtId="2" fontId="29" fillId="7" borderId="21" xfId="0" applyNumberFormat="1" applyFont="1" applyFill="1" applyBorder="1" applyAlignment="1">
      <alignment horizontal="center" vertical="center"/>
    </xf>
    <xf numFmtId="0" fontId="3" fillId="14" borderId="11" xfId="0" applyFont="1" applyFill="1" applyBorder="1" applyAlignment="1">
      <alignment horizontal="center" vertical="center"/>
    </xf>
    <xf numFmtId="0" fontId="3" fillId="14" borderId="21"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5" fillId="17" borderId="0" xfId="0" applyFont="1" applyFill="1" applyAlignment="1">
      <alignment horizontal="center" vertical="center"/>
    </xf>
    <xf numFmtId="6" fontId="3" fillId="2" borderId="0" xfId="0" applyNumberFormat="1" applyFont="1" applyFill="1" applyAlignment="1">
      <alignment horizontal="center" vertical="center" wrapText="1"/>
    </xf>
    <xf numFmtId="0" fontId="27" fillId="23" borderId="9" xfId="0" applyFont="1" applyFill="1" applyBorder="1" applyAlignment="1">
      <alignment horizontal="center" vertical="top" wrapText="1"/>
    </xf>
    <xf numFmtId="0" fontId="27" fillId="23"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6" fillId="4" borderId="9" xfId="0" applyFont="1" applyFill="1" applyBorder="1" applyAlignment="1">
      <alignment horizontal="center" vertical="top" wrapText="1"/>
    </xf>
    <xf numFmtId="0" fontId="26" fillId="4" borderId="6" xfId="0" applyFont="1" applyFill="1" applyBorder="1" applyAlignment="1">
      <alignment horizontal="center" vertical="top" wrapText="1"/>
    </xf>
    <xf numFmtId="2" fontId="66"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166" fontId="81" fillId="3" borderId="0" xfId="0" applyNumberFormat="1" applyFont="1" applyFill="1" applyAlignment="1">
      <alignment horizontal="center" vertical="center"/>
    </xf>
    <xf numFmtId="166" fontId="80" fillId="6" borderId="0" xfId="0" applyNumberFormat="1" applyFont="1" applyFill="1" applyAlignment="1">
      <alignment horizontal="center" vertical="center"/>
    </xf>
    <xf numFmtId="2" fontId="81" fillId="3" borderId="0" xfId="0" applyNumberFormat="1" applyFont="1" applyFill="1" applyAlignment="1">
      <alignment horizontal="center" vertical="center"/>
    </xf>
    <xf numFmtId="2" fontId="66" fillId="3" borderId="0" xfId="0" applyNumberFormat="1" applyFont="1" applyFill="1" applyAlignment="1">
      <alignment horizontal="center" vertical="center"/>
    </xf>
    <xf numFmtId="2" fontId="66" fillId="3" borderId="12" xfId="0" applyNumberFormat="1" applyFont="1" applyFill="1" applyBorder="1" applyAlignment="1">
      <alignment horizontal="center" vertical="center"/>
    </xf>
    <xf numFmtId="2" fontId="66" fillId="3" borderId="10" xfId="0" applyNumberFormat="1" applyFont="1" applyFill="1" applyBorder="1" applyAlignment="1">
      <alignment horizontal="center" vertical="center"/>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xf numFmtId="164" fontId="24" fillId="6" borderId="0" xfId="0" applyNumberFormat="1" applyFont="1" applyFill="1" applyAlignment="1">
      <alignment horizontal="center" vertical="center"/>
    </xf>
    <xf numFmtId="4" fontId="24" fillId="6" borderId="0" xfId="0" applyNumberFormat="1" applyFont="1" applyFill="1" applyAlignment="1">
      <alignment horizontal="center" vertical="center"/>
    </xf>
    <xf numFmtId="0" fontId="42" fillId="18" borderId="0" xfId="0" applyFont="1" applyFill="1" applyAlignment="1">
      <alignment horizontal="center" vertical="center"/>
    </xf>
    <xf numFmtId="0" fontId="58" fillId="19" borderId="0" xfId="0" applyFont="1" applyFill="1" applyAlignment="1">
      <alignment horizontal="center"/>
    </xf>
    <xf numFmtId="0" fontId="63" fillId="2" borderId="1" xfId="0" applyFont="1" applyFill="1" applyBorder="1" applyAlignment="1">
      <alignment horizontal="left"/>
    </xf>
    <xf numFmtId="0" fontId="0" fillId="5" borderId="18" xfId="0" applyFill="1" applyBorder="1" applyAlignment="1">
      <alignment horizontal="left"/>
    </xf>
    <xf numFmtId="0" fontId="0" fillId="5" borderId="0" xfId="0" applyFill="1" applyAlignment="1">
      <alignment horizontal="left"/>
    </xf>
    <xf numFmtId="0" fontId="43" fillId="19" borderId="0" xfId="0" applyFont="1" applyFill="1" applyAlignment="1">
      <alignment horizontal="center" vertical="center"/>
    </xf>
    <xf numFmtId="0" fontId="0" fillId="5" borderId="0" xfId="0" applyFill="1" applyAlignment="1">
      <alignment horizontal="center"/>
    </xf>
    <xf numFmtId="0" fontId="44" fillId="16" borderId="0" xfId="0" applyFont="1" applyFill="1" applyAlignment="1">
      <alignment horizontal="center" vertical="center"/>
    </xf>
    <xf numFmtId="0" fontId="44" fillId="16" borderId="20" xfId="0" applyFont="1" applyFill="1" applyBorder="1" applyAlignment="1">
      <alignment horizontal="center" vertical="center"/>
    </xf>
    <xf numFmtId="0" fontId="51" fillId="19" borderId="0" xfId="0" applyFont="1" applyFill="1" applyAlignment="1">
      <alignment horizontal="center" vertical="center"/>
    </xf>
    <xf numFmtId="0" fontId="52"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xVal>
            <c:numRef>
              <c:f>'CF3'!$G$22:$G$33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'CF3'!$H$22:$H$33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133522560"/>
        <c:axId val="133524096"/>
      </c:scatterChart>
      <c:valAx>
        <c:axId val="133522560"/>
        <c:scaling>
          <c:orientation val="minMax"/>
        </c:scaling>
        <c:delete val="0"/>
        <c:axPos val="b"/>
        <c:numFmt formatCode="General" sourceLinked="1"/>
        <c:majorTickMark val="out"/>
        <c:minorTickMark val="none"/>
        <c:tickLblPos val="nextTo"/>
        <c:crossAx val="133524096"/>
        <c:crosses val="autoZero"/>
        <c:crossBetween val="midCat"/>
      </c:valAx>
      <c:valAx>
        <c:axId val="133524096"/>
        <c:scaling>
          <c:orientation val="minMax"/>
        </c:scaling>
        <c:delete val="0"/>
        <c:axPos val="l"/>
        <c:majorGridlines/>
        <c:numFmt formatCode="#,##0" sourceLinked="1"/>
        <c:majorTickMark val="out"/>
        <c:minorTickMark val="none"/>
        <c:tickLblPos val="nextTo"/>
        <c:crossAx val="1335225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'F3'!$G$22:$G$33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'F3'!$H$22:$H$33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132137344"/>
        <c:axId val="132138880"/>
      </c:scatterChart>
      <c:valAx>
        <c:axId val="132137344"/>
        <c:scaling>
          <c:orientation val="minMax"/>
        </c:scaling>
        <c:delete val="0"/>
        <c:axPos val="b"/>
        <c:numFmt formatCode="General" sourceLinked="1"/>
        <c:majorTickMark val="out"/>
        <c:minorTickMark val="none"/>
        <c:tickLblPos val="nextTo"/>
        <c:crossAx val="132138880"/>
        <c:crosses val="autoZero"/>
        <c:crossBetween val="midCat"/>
      </c:valAx>
      <c:valAx>
        <c:axId val="132138880"/>
        <c:scaling>
          <c:orientation val="minMax"/>
        </c:scaling>
        <c:delete val="0"/>
        <c:axPos val="l"/>
        <c:majorGridlines/>
        <c:numFmt formatCode="#,##0" sourceLinked="1"/>
        <c:majorTickMark val="out"/>
        <c:minorTickMark val="none"/>
        <c:tickLblPos val="nextTo"/>
        <c:crossAx val="1321373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WL2'!A1"/></Relationships>
</file>

<file path=xl/drawings/_rels/drawing10.xml.rels><?xml version="1.0" encoding="UTF-8" standalone="yes"?>
<Relationships xmlns="http://schemas.openxmlformats.org/package/2006/relationships"><Relationship Id="rId1" Type="http://schemas.openxmlformats.org/officeDocument/2006/relationships/hyperlink" Target="#'WL1'!A1"/></Relationships>
</file>

<file path=xl/drawings/_rels/drawing11.xml.rels><?xml version="1.0" encoding="UTF-8" standalone="yes"?>
<Relationships xmlns="http://schemas.openxmlformats.org/package/2006/relationships"><Relationship Id="rId1" Type="http://schemas.openxmlformats.org/officeDocument/2006/relationships/hyperlink" Target="#'WL3'!A1"/></Relationships>
</file>

<file path=xl/drawings/_rels/drawing12.xml.rels><?xml version="1.0" encoding="UTF-8" standalone="yes"?>
<Relationships xmlns="http://schemas.openxmlformats.org/package/2006/relationships"><Relationship Id="rId1" Type="http://schemas.openxmlformats.org/officeDocument/2006/relationships/hyperlink" Target="#'WL4'!A1"/></Relationships>
</file>

<file path=xl/drawings/_rels/drawing13.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14.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15.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16.xml.rels><?xml version="1.0" encoding="UTF-8" standalone="yes"?>
<Relationships xmlns="http://schemas.openxmlformats.org/package/2006/relationships"><Relationship Id="rId3" Type="http://schemas.openxmlformats.org/officeDocument/2006/relationships/hyperlink" Target="#'TCC2'!A1"/><Relationship Id="rId2" Type="http://schemas.openxmlformats.org/officeDocument/2006/relationships/hyperlink" Target="#'CWL2 '!A1"/><Relationship Id="rId1" Type="http://schemas.openxmlformats.org/officeDocument/2006/relationships/hyperlink" Target="#'WLContent '!A1"/></Relationships>
</file>

<file path=xl/drawings/_rels/drawing17.xml.rels><?xml version="1.0" encoding="UTF-8" standalone="yes"?>
<Relationships xmlns="http://schemas.openxmlformats.org/package/2006/relationships"><Relationship Id="rId1" Type="http://schemas.openxmlformats.org/officeDocument/2006/relationships/hyperlink" Target="#'F5'!A1"/></Relationships>
</file>

<file path=xl/drawings/_rels/drawing18.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FContent!A1"/></Relationships>
</file>

<file path=xl/drawings/_rels/drawing19.xml.rels><?xml version="1.0" encoding="UTF-8" standalone="yes"?>
<Relationships xmlns="http://schemas.openxmlformats.org/package/2006/relationships"><Relationship Id="rId1" Type="http://schemas.openxmlformats.org/officeDocument/2006/relationships/hyperlink" Target="#'F4'!A1"/></Relationships>
</file>

<file path=xl/drawings/_rels/drawing2.xml.rels><?xml version="1.0" encoding="UTF-8" standalone="yes"?>
<Relationships xmlns="http://schemas.openxmlformats.org/package/2006/relationships"><Relationship Id="rId1" Type="http://schemas.openxmlformats.org/officeDocument/2006/relationships/hyperlink" Target="#'SP2'!A1"/></Relationships>
</file>

<file path=xl/drawings/_rels/drawing20.xml.rels><?xml version="1.0" encoding="UTF-8" standalone="yes"?>
<Relationships xmlns="http://schemas.openxmlformats.org/package/2006/relationships"><Relationship Id="rId2" Type="http://schemas.openxmlformats.org/officeDocument/2006/relationships/hyperlink" Target="#'CF4 '!A1"/><Relationship Id="rId1" Type="http://schemas.openxmlformats.org/officeDocument/2006/relationships/hyperlink" Target="#FContent!A1"/></Relationships>
</file>

<file path=xl/drawings/_rels/drawing21.xml.rels><?xml version="1.0" encoding="UTF-8" standalone="yes"?>
<Relationships xmlns="http://schemas.openxmlformats.org/package/2006/relationships"><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SP1'!A1"/></Relationships>
</file>

<file path=xl/drawings/_rels/drawing23.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24.xml.rels><?xml version="1.0" encoding="UTF-8" standalone="yes"?>
<Relationships xmlns="http://schemas.openxmlformats.org/package/2006/relationships"><Relationship Id="rId1" Type="http://schemas.openxmlformats.org/officeDocument/2006/relationships/hyperlink" Target="#'F7'!A1"/></Relationships>
</file>

<file path=xl/drawings/_rels/drawing25.xml.rels><?xml version="1.0" encoding="UTF-8" standalone="yes"?>
<Relationships xmlns="http://schemas.openxmlformats.org/package/2006/relationships"><Relationship Id="rId2" Type="http://schemas.openxmlformats.org/officeDocument/2006/relationships/hyperlink" Target="#'CF7 '!A1"/><Relationship Id="rId1" Type="http://schemas.openxmlformats.org/officeDocument/2006/relationships/hyperlink" Target="#FContent!A1"/></Relationships>
</file>

<file path=xl/drawings/_rels/drawing2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F3'!A1"/></Relationships>
</file>

<file path=xl/drawings/_rels/drawing27.xml.rels><?xml version="1.0" encoding="UTF-8" standalone="yes"?>
<Relationships xmlns="http://schemas.openxmlformats.org/package/2006/relationships"><Relationship Id="rId3" Type="http://schemas.openxmlformats.org/officeDocument/2006/relationships/hyperlink" Target="#'CF3'!A1"/><Relationship Id="rId2" Type="http://schemas.openxmlformats.org/officeDocument/2006/relationships/chart" Target="../charts/chart2.xml"/><Relationship Id="rId1" Type="http://schemas.openxmlformats.org/officeDocument/2006/relationships/hyperlink" Target="#FContent!A1"/></Relationships>
</file>

<file path=xl/drawings/_rels/drawing28.xml.rels><?xml version="1.0" encoding="UTF-8" standalone="yes"?>
<Relationships xmlns="http://schemas.openxmlformats.org/package/2006/relationships"><Relationship Id="rId1" Type="http://schemas.openxmlformats.org/officeDocument/2006/relationships/hyperlink" Target="#'F2'!A1"/></Relationships>
</file>

<file path=xl/drawings/_rels/drawing29.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Content!A1"/></Relationships>
</file>

<file path=xl/drawings/_rels/drawing3.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TypeContent '!A1"/></Relationships>
</file>

<file path=xl/drawings/_rels/drawing30.xml.rels><?xml version="1.0" encoding="UTF-8" standalone="yes"?>
<Relationships xmlns="http://schemas.openxmlformats.org/package/2006/relationships"><Relationship Id="rId1" Type="http://schemas.openxmlformats.org/officeDocument/2006/relationships/hyperlink" Target="#'F1'!A1"/></Relationships>
</file>

<file path=xl/drawings/_rels/drawing31.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Content!A1"/></Relationships>
</file>

<file path=xl/drawings/_rels/drawing32.xml.rels><?xml version="1.0" encoding="UTF-8" standalone="yes"?>
<Relationships xmlns="http://schemas.openxmlformats.org/package/2006/relationships"><Relationship Id="rId1" Type="http://schemas.openxmlformats.org/officeDocument/2006/relationships/hyperlink" Target="#'F8'!A1"/></Relationships>
</file>

<file path=xl/drawings/_rels/drawing33.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34.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36.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37.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38.xml.rels><?xml version="1.0" encoding="UTF-8" standalone="yes"?>
<Relationships xmlns="http://schemas.openxmlformats.org/package/2006/relationships"><Relationship Id="rId1" Type="http://schemas.openxmlformats.org/officeDocument/2006/relationships/hyperlink" Target="#'PERT1 '!A1"/></Relationships>
</file>

<file path=xl/drawings/_rels/drawing39.xml.rels><?xml version="1.0" encoding="UTF-8" standalone="yes"?>
<Relationships xmlns="http://schemas.openxmlformats.org/package/2006/relationships"><Relationship Id="rId1" Type="http://schemas.openxmlformats.org/officeDocument/2006/relationships/hyperlink" Target="#'F6'!A1"/></Relationships>
</file>

<file path=xl/drawings/_rels/drawing4.xml.rels><?xml version="1.0" encoding="UTF-8" standalone="yes"?>
<Relationships xmlns="http://schemas.openxmlformats.org/package/2006/relationships"><Relationship Id="rId3" Type="http://schemas.openxmlformats.org/officeDocument/2006/relationships/hyperlink" Target="#'SContent '!A1"/><Relationship Id="rId2" Type="http://schemas.openxmlformats.org/officeDocument/2006/relationships/hyperlink" Target="#'9'!A1"/><Relationship Id="rId1" Type="http://schemas.openxmlformats.org/officeDocument/2006/relationships/hyperlink" Target="#FirstPage!A1"/><Relationship Id="rId4" Type="http://schemas.openxmlformats.org/officeDocument/2006/relationships/hyperlink" Target="#'WLContent '!A1"/></Relationships>
</file>

<file path=xl/drawings/_rels/drawing40.xml.rels><?xml version="1.0" encoding="UTF-8" standalone="yes"?>
<Relationships xmlns="http://schemas.openxmlformats.org/package/2006/relationships"><Relationship Id="rId2" Type="http://schemas.openxmlformats.org/officeDocument/2006/relationships/hyperlink" Target="#'CF6 '!A1"/><Relationship Id="rId1" Type="http://schemas.openxmlformats.org/officeDocument/2006/relationships/hyperlink" Target="#FContent!A1"/></Relationships>
</file>

<file path=xl/drawings/_rels/drawing41.xml.rels><?xml version="1.0" encoding="UTF-8" standalone="yes"?>
<Relationships xmlns="http://schemas.openxmlformats.org/package/2006/relationships"><Relationship Id="rId3" Type="http://schemas.openxmlformats.org/officeDocument/2006/relationships/hyperlink" Target="#'TCC1'!A1"/><Relationship Id="rId2" Type="http://schemas.openxmlformats.org/officeDocument/2006/relationships/hyperlink" Target="#'SLC1'!A1"/><Relationship Id="rId1" Type="http://schemas.openxmlformats.org/officeDocument/2006/relationships/hyperlink" Target="#'WL1'!A1"/></Relationships>
</file>

<file path=xl/drawings/_rels/drawing42.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CWL1'!A1"/></Relationships>
</file>

<file path=xl/drawings/_rels/drawing43.xml.rels><?xml version="1.0" encoding="UTF-8" standalone="yes"?>
<Relationships xmlns="http://schemas.openxmlformats.org/package/2006/relationships"><Relationship Id="rId2" Type="http://schemas.openxmlformats.org/officeDocument/2006/relationships/hyperlink" Target="#Table!A1"/><Relationship Id="rId1" Type="http://schemas.openxmlformats.org/officeDocument/2006/relationships/hyperlink" Target="#'WL2'!A1"/></Relationships>
</file>

<file path=xl/drawings/_rels/drawing44.xml.rels><?xml version="1.0" encoding="UTF-8" standalone="yes"?>
<Relationships xmlns="http://schemas.openxmlformats.org/package/2006/relationships"><Relationship Id="rId1" Type="http://schemas.openxmlformats.org/officeDocument/2006/relationships/hyperlink" Target="#'WL2'!A1"/></Relationships>
</file>

<file path=xl/drawings/_rels/drawing45.xml.rels><?xml version="1.0" encoding="UTF-8" standalone="yes"?>
<Relationships xmlns="http://schemas.openxmlformats.org/package/2006/relationships"><Relationship Id="rId1" Type="http://schemas.openxmlformats.org/officeDocument/2006/relationships/hyperlink" Target="#'CWL1'!A1"/></Relationships>
</file>

<file path=xl/drawings/_rels/drawing5.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6.xml.rels><?xml version="1.0" encoding="UTF-8" standalone="yes"?>
<Relationships xmlns="http://schemas.openxmlformats.org/package/2006/relationships"><Relationship Id="rId3" Type="http://schemas.openxmlformats.org/officeDocument/2006/relationships/hyperlink" Target="#'WL1'!A1"/><Relationship Id="rId2" Type="http://schemas.openxmlformats.org/officeDocument/2006/relationships/hyperlink" Target="#'9'!A1"/><Relationship Id="rId1" Type="http://schemas.openxmlformats.org/officeDocument/2006/relationships/hyperlink" Target="#'TypeContent '!A1"/><Relationship Id="rId6" Type="http://schemas.openxmlformats.org/officeDocument/2006/relationships/hyperlink" Target="#'WL4'!A1"/><Relationship Id="rId5" Type="http://schemas.openxmlformats.org/officeDocument/2006/relationships/hyperlink" Target="#'WL3'!A1"/><Relationship Id="rId4" Type="http://schemas.openxmlformats.org/officeDocument/2006/relationships/hyperlink" Target="#'WL2'!A1"/></Relationships>
</file>

<file path=xl/drawings/_rels/drawing7.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8.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9.xml.rels><?xml version="1.0" encoding="UTF-8" standalone="yes"?>
<Relationships xmlns="http://schemas.openxmlformats.org/package/2006/relationships"><Relationship Id="rId8" Type="http://schemas.openxmlformats.org/officeDocument/2006/relationships/hyperlink" Target="#'9'!A1"/><Relationship Id="rId3" Type="http://schemas.openxmlformats.org/officeDocument/2006/relationships/hyperlink" Target="#'F3'!A1"/><Relationship Id="rId7" Type="http://schemas.openxmlformats.org/officeDocument/2006/relationships/hyperlink" Target="#'TypeContent '!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7'!A1"/><Relationship Id="rId5" Type="http://schemas.openxmlformats.org/officeDocument/2006/relationships/hyperlink" Target="#'F5'!A1"/><Relationship Id="rId4" Type="http://schemas.openxmlformats.org/officeDocument/2006/relationships/hyperlink" Target="#'F4'!A1"/></Relationships>
</file>

<file path=xl/drawings/drawing1.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0.50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Pw = 0.3333</a:t>
          </a:r>
        </a:p>
        <a:p>
          <a:endParaRPr lang="en-US" sz="1800">
            <a:latin typeface="Lucida Bright" panose="02040602050505020304" pitchFamily="18" charset="0"/>
          </a:endParaRP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0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9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9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a:t>
          </a:r>
          <a:r>
            <a:rPr lang="en-US" sz="2000" baseline="0">
              <a:solidFill>
                <a:srgbClr val="C00000"/>
              </a:solidFill>
              <a:latin typeface="Lucida Bright" panose="02040602050505020304" pitchFamily="18" charset="0"/>
              <a:ea typeface="+mn-ea"/>
              <a:cs typeface="+mn-cs"/>
            </a:rPr>
            <a:t>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A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A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  *                 </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1" baseline="0">
                  <a:solidFill>
                    <a:srgbClr val="C00000"/>
                  </a:solidFill>
                  <a:latin typeface="Times New Roman" panose="02020603050405020304" pitchFamily="18" charset="0"/>
                  <a:ea typeface="+mn-ea"/>
                  <a:cs typeface="Times New Roman" panose="02020603050405020304" pitchFamily="18" charset="0"/>
                </a:rPr>
                <a:t>  0.1353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a:t>
              </a:r>
            </a:p>
            <a:p>
              <a:r>
                <a:rPr lang="en-US" sz="2800" b="1" baseline="0">
                  <a:solidFill>
                    <a:srgbClr val="C00000"/>
                  </a:solidFill>
                  <a:latin typeface="Times New Roman" panose="02020603050405020304" pitchFamily="18" charset="0"/>
                  <a:ea typeface="+mn-ea"/>
                  <a:cs typeface="Times New Roman" panose="02020603050405020304" pitchFamily="18" charset="0"/>
                </a:rPr>
                <a:t>    0.6667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panose="02040503050406030204" pitchFamily="18" charset="0"/>
                  <a:ea typeface="+mn-ea"/>
                  <a:cs typeface="+mn-cs"/>
                </a:rPr>
                <a:t>(2∗〖1)〗^4)/4!</a:t>
              </a:r>
              <a:r>
                <a:rPr lang="en-US" sz="2800" baseline="0">
                  <a:solidFill>
                    <a:schemeClr val="dk1"/>
                  </a:solidFill>
                  <a:effectLst/>
                  <a:latin typeface="+mn-lt"/>
                  <a:ea typeface="+mn-ea"/>
                  <a:cs typeface="+mn-cs"/>
                </a:rPr>
                <a:t>  *                 </a:t>
              </a:r>
              <a:r>
                <a:rPr lang="en-US" sz="2800" i="0" baseline="0">
                  <a:solidFill>
                    <a:schemeClr val="dk1"/>
                  </a:solidFill>
                  <a:effectLst/>
                  <a:latin typeface="Cambria Math" panose="02040503050406030204" pitchFamily="18" charset="0"/>
                  <a:ea typeface="+mn-ea"/>
                  <a:cs typeface="+mn-cs"/>
                </a:rPr>
                <a:t>𝑒^(−</a:t>
              </a:r>
              <a:r>
                <a:rPr lang="en-US" sz="2800" b="0" i="0" baseline="0">
                  <a:solidFill>
                    <a:schemeClr val="dk1"/>
                  </a:solidFill>
                  <a:effectLst/>
                  <a:latin typeface="Cambria Math" panose="02040503050406030204" pitchFamily="18" charset="0"/>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1" baseline="0">
                  <a:solidFill>
                    <a:srgbClr val="C00000"/>
                  </a:solidFill>
                  <a:latin typeface="Times New Roman" panose="02020603050405020304" pitchFamily="18" charset="0"/>
                  <a:ea typeface="+mn-ea"/>
                  <a:cs typeface="Times New Roman" panose="02020603050405020304" pitchFamily="18" charset="0"/>
                </a:rPr>
                <a:t>  0.1353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a:t>
              </a:r>
            </a:p>
            <a:p>
              <a:r>
                <a:rPr lang="en-US" sz="2800" b="1" baseline="0">
                  <a:solidFill>
                    <a:srgbClr val="C00000"/>
                  </a:solidFill>
                  <a:latin typeface="Times New Roman" panose="02020603050405020304" pitchFamily="18" charset="0"/>
                  <a:ea typeface="+mn-ea"/>
                  <a:cs typeface="Times New Roman" panose="02020603050405020304" pitchFamily="18" charset="0"/>
                </a:rPr>
                <a:t>    0.6667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twoCellAnchor>
    <xdr:from>
      <xdr:col>20</xdr:col>
      <xdr:colOff>158750</xdr:colOff>
      <xdr:row>27</xdr:row>
      <xdr:rowOff>206375</xdr:rowOff>
    </xdr:from>
    <xdr:to>
      <xdr:col>20</xdr:col>
      <xdr:colOff>158750</xdr:colOff>
      <xdr:row>31</xdr:row>
      <xdr:rowOff>47625</xdr:rowOff>
    </xdr:to>
    <xdr:cxnSp macro="">
      <xdr:nvCxnSpPr>
        <xdr:cNvPr id="10" name="Straight Arrow Connector 9">
          <a:extLst>
            <a:ext uri="{FF2B5EF4-FFF2-40B4-BE49-F238E27FC236}">
              <a16:creationId xmlns:a16="http://schemas.microsoft.com/office/drawing/2014/main" id="{00000000-0008-0000-0A00-00000A000000}"/>
            </a:ext>
          </a:extLst>
        </xdr:cNvPr>
        <xdr:cNvCxnSpPr/>
      </xdr:nvCxnSpPr>
      <xdr:spPr>
        <a:xfrm>
          <a:off x="13017500" y="5683250"/>
          <a:ext cx="0" cy="714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0B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0B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43</xdr:row>
      <xdr:rowOff>266700</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9117694" y="7812314"/>
          <a:ext cx="7565571" cy="39097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0C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0D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0D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0E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0E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0.50 and mean service rate is 0.50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0F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0F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424541</xdr:colOff>
      <xdr:row>38</xdr:row>
      <xdr:rowOff>73477</xdr:rowOff>
    </xdr:from>
    <xdr:to>
      <xdr:col>9</xdr:col>
      <xdr:colOff>609600</xdr:colOff>
      <xdr:row>41</xdr:row>
      <xdr:rowOff>130627</xdr:rowOff>
    </xdr:to>
    <xdr:sp macro="" textlink="">
      <xdr:nvSpPr>
        <xdr:cNvPr id="11" name="Rounded Rectangle 6">
          <a:hlinkClick xmlns:r="http://schemas.openxmlformats.org/officeDocument/2006/relationships" r:id="rId3"/>
          <a:extLst>
            <a:ext uri="{FF2B5EF4-FFF2-40B4-BE49-F238E27FC236}">
              <a16:creationId xmlns:a16="http://schemas.microsoft.com/office/drawing/2014/main" id="{00000000-0008-0000-0F00-00000B000000}"/>
            </a:ext>
          </a:extLst>
        </xdr:cNvPr>
        <xdr:cNvSpPr/>
      </xdr:nvSpPr>
      <xdr:spPr>
        <a:xfrm>
          <a:off x="2906484" y="7541077"/>
          <a:ext cx="3287487" cy="61232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Prob. 2</a:t>
          </a:r>
          <a:endParaRPr lang="en-US" sz="2800">
            <a:solidFill>
              <a:srgbClr val="FFFF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84546</xdr:rowOff>
    </xdr:from>
    <xdr:to>
      <xdr:col>11</xdr:col>
      <xdr:colOff>1046480</xdr:colOff>
      <xdr:row>17</xdr:row>
      <xdr:rowOff>63500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13228" y="1608546"/>
          <a:ext cx="11615602" cy="1693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0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0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0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0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0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968374</xdr:colOff>
      <xdr:row>50</xdr:row>
      <xdr:rowOff>127000</xdr:rowOff>
    </xdr:from>
    <xdr:to>
      <xdr:col>12</xdr:col>
      <xdr:colOff>603249</xdr:colOff>
      <xdr:row>54</xdr:row>
      <xdr:rowOff>190500</xdr:rowOff>
    </xdr:to>
    <xdr:sp macro="" textlink="">
      <xdr:nvSpPr>
        <xdr:cNvPr id="12" name="Speech Bubble: Rectangle with Corners Rounded 11">
          <a:extLst>
            <a:ext uri="{FF2B5EF4-FFF2-40B4-BE49-F238E27FC236}">
              <a16:creationId xmlns:a16="http://schemas.microsoft.com/office/drawing/2014/main" id="{00000000-0008-0000-1000-00000C000000}"/>
            </a:ext>
          </a:extLst>
        </xdr:cNvPr>
        <xdr:cNvSpPr/>
      </xdr:nvSpPr>
      <xdr:spPr>
        <a:xfrm>
          <a:off x="11334749" y="12446000"/>
          <a:ext cx="1793875" cy="825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1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5</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1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1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231321</xdr:colOff>
      <xdr:row>5</xdr:row>
      <xdr:rowOff>122465</xdr:rowOff>
    </xdr:from>
    <xdr:to>
      <xdr:col>15</xdr:col>
      <xdr:colOff>74839</xdr:colOff>
      <xdr:row>10</xdr:row>
      <xdr:rowOff>84365</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100-00000D000000}"/>
            </a:ext>
          </a:extLst>
        </xdr:cNvPr>
        <xdr:cNvSpPr/>
      </xdr:nvSpPr>
      <xdr:spPr>
        <a:xfrm>
          <a:off x="12028714" y="1074965"/>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377190</xdr:colOff>
      <xdr:row>2</xdr:row>
      <xdr:rowOff>56243</xdr:rowOff>
    </xdr:from>
    <xdr:to>
      <xdr:col>11</xdr:col>
      <xdr:colOff>938892</xdr:colOff>
      <xdr:row>6</xdr:row>
      <xdr:rowOff>132443</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2840083" y="437243"/>
          <a:ext cx="660327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26</xdr:row>
      <xdr:rowOff>204107</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740228" y="1862546"/>
          <a:ext cx="8891452" cy="32945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A furniture manufacturer wants to predict quarterly demand for a certain loveseat for periods 15 and 16, which happens to be the second and third quarter of a particular year. The series consists of both trend and seasonality. </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The trend portion of demand is projected using the equation:</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Ft = 124 +7.5*t</a:t>
          </a:r>
        </a:p>
        <a:p>
          <a:endParaRPr lang="en-US" sz="2000" b="0" baseline="0">
            <a:solidFill>
              <a:schemeClr val="bg2">
                <a:lumMod val="10000"/>
              </a:schemeClr>
            </a:solidFill>
            <a:latin typeface="Lucida Bright" panose="02040602050505020304" pitchFamily="18" charset="0"/>
          </a:endParaRP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200-000005000000}"/>
            </a:ext>
          </a:extLst>
        </xdr:cNvPr>
        <xdr:cNvCxnSpPr/>
      </xdr:nvCxnSpPr>
      <xdr:spPr>
        <a:xfrm flipH="1">
          <a:off x="10363200" y="1455420"/>
          <a:ext cx="0" cy="88449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737507</xdr:colOff>
      <xdr:row>6</xdr:row>
      <xdr:rowOff>114300</xdr:rowOff>
    </xdr:from>
    <xdr:to>
      <xdr:col>18</xdr:col>
      <xdr:colOff>230232</xdr:colOff>
      <xdr:row>10</xdr:row>
      <xdr:rowOff>51162</xdr:rowOff>
    </xdr:to>
    <xdr:sp macro="" textlink="">
      <xdr:nvSpPr>
        <xdr:cNvPr id="6" name="Rounded Rectangle 5">
          <a:extLst>
            <a:ext uri="{FF2B5EF4-FFF2-40B4-BE49-F238E27FC236}">
              <a16:creationId xmlns:a16="http://schemas.microsoft.com/office/drawing/2014/main" id="{00000000-0008-0000-1200-000006000000}"/>
            </a:ext>
          </a:extLst>
        </xdr:cNvPr>
        <xdr:cNvSpPr/>
      </xdr:nvSpPr>
      <xdr:spPr>
        <a:xfrm>
          <a:off x="11772900" y="1257300"/>
          <a:ext cx="3044189" cy="69886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53520</xdr:colOff>
      <xdr:row>13</xdr:row>
      <xdr:rowOff>41003</xdr:rowOff>
    </xdr:from>
    <xdr:to>
      <xdr:col>19</xdr:col>
      <xdr:colOff>416378</xdr:colOff>
      <xdr:row>23</xdr:row>
      <xdr:rowOff>130629</xdr:rowOff>
    </xdr:to>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10789556" y="2517503"/>
          <a:ext cx="5370286" cy="1994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bg2">
                  <a:lumMod val="10000"/>
                </a:schemeClr>
              </a:solidFill>
              <a:latin typeface="Lucida Bright" panose="02040602050505020304" pitchFamily="18" charset="0"/>
            </a:rPr>
            <a:t>The trend values  at t = 15 and t = 16 are:</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F15 = 124 +7.5*15 = 236.5</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F16 = 124 +7.5*16 = 244.0</a:t>
          </a:r>
        </a:p>
        <a:p>
          <a:endParaRPr lang="en-US" sz="2000" b="0" baseline="0">
            <a:solidFill>
              <a:schemeClr val="bg2">
                <a:lumMod val="10000"/>
              </a:schemeClr>
            </a:solidFill>
            <a:latin typeface="Lucida Bright" panose="02040602050505020304" pitchFamily="18" charset="0"/>
          </a:endParaRPr>
        </a:p>
        <a:p>
          <a:endParaRPr lang="en-US" sz="2800" b="0" baseline="0">
            <a:solidFill>
              <a:schemeClr val="bg2">
                <a:lumMod val="1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1107439</xdr:colOff>
      <xdr:row>10</xdr:row>
      <xdr:rowOff>144416</xdr:rowOff>
    </xdr:from>
    <xdr:to>
      <xdr:col>9</xdr:col>
      <xdr:colOff>850900</xdr:colOff>
      <xdr:row>18</xdr:row>
      <xdr:rowOff>215899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07439" y="1922416"/>
          <a:ext cx="8963661" cy="24463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endParaRPr lang="en-US" sz="2400" baseline="0">
            <a:solidFill>
              <a:schemeClr val="bg1"/>
            </a:solidFill>
          </a:endParaRPr>
        </a:p>
        <a:p>
          <a:r>
            <a:rPr lang="en-US" sz="24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48</xdr:row>
      <xdr:rowOff>25400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606641"/>
          <a:ext cx="9354458" cy="37664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a)</a:t>
          </a:r>
          <a:r>
            <a:rPr lang="en-US" sz="2000" baseline="0">
              <a:latin typeface="Lucida Bright" panose="02040602050505020304" pitchFamily="18" charset="0"/>
            </a:rPr>
            <a:t> If Higgins maintains a constant supply of 8 hot water heaters in any given week, how many times will he be out of stock during a 20-week simulation? Use the random numbers that are provided.</a:t>
          </a:r>
        </a:p>
        <a:p>
          <a:endParaRPr lang="en-US" sz="2000" baseline="0">
            <a:latin typeface="Lucida Bright" panose="02040602050505020304" pitchFamily="18" charset="0"/>
          </a:endParaRPr>
        </a:p>
        <a:p>
          <a:r>
            <a:rPr lang="en-US" sz="2000" baseline="0">
              <a:latin typeface="Lucida Bright" panose="02040602050505020304" pitchFamily="18" charset="0"/>
            </a:rPr>
            <a:t>b) During which week(s) additional order(s) should be placed knowing that the order lead time is 4weeks?</a:t>
          </a:r>
        </a:p>
        <a:p>
          <a:endParaRPr lang="en-US" sz="2000" baseline="0">
            <a:latin typeface="Lucida Bright" panose="02040602050505020304" pitchFamily="18" charset="0"/>
          </a:endParaRPr>
        </a:p>
        <a:p>
          <a:r>
            <a:rPr lang="en-US" sz="2000" baseline="0">
              <a:latin typeface="Lucida Bright" panose="02040602050505020304" pitchFamily="18" charset="0"/>
            </a:rPr>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377191</xdr:colOff>
      <xdr:row>2</xdr:row>
      <xdr:rowOff>56243</xdr:rowOff>
    </xdr:from>
    <xdr:to>
      <xdr:col>11</xdr:col>
      <xdr:colOff>73660</xdr:colOff>
      <xdr:row>6</xdr:row>
      <xdr:rowOff>132443</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2904491" y="411843"/>
          <a:ext cx="589406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26</xdr:row>
      <xdr:rowOff>204107</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742949" y="1862546"/>
          <a:ext cx="8907781" cy="32945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A furniture manufacturer wants to predict quarterly demand for a certain loveseat for periods 15 and 16, which happens to be the second and third quarter of a particular year. The series consists of both trend and seasonality. </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The trend portion of demand is projected using the equation:</a:t>
          </a:r>
        </a:p>
        <a:p>
          <a:endParaRPr lang="en-US" sz="2000" b="0" baseline="0">
            <a:solidFill>
              <a:schemeClr val="bg2">
                <a:lumMod val="10000"/>
              </a:schemeClr>
            </a:solidFill>
            <a:latin typeface="Lucida Bright" panose="02040602050505020304" pitchFamily="18" charset="0"/>
          </a:endParaRPr>
        </a:p>
        <a:p>
          <a:r>
            <a:rPr lang="en-US" sz="2000" b="0" baseline="0">
              <a:solidFill>
                <a:schemeClr val="bg2">
                  <a:lumMod val="10000"/>
                </a:schemeClr>
              </a:solidFill>
              <a:latin typeface="Lucida Bright" panose="02040602050505020304" pitchFamily="18" charset="0"/>
            </a:rPr>
            <a:t>Ft = 124 +7.5*t</a:t>
          </a:r>
        </a:p>
        <a:p>
          <a:endParaRPr lang="en-US" sz="2000" b="0" baseline="0">
            <a:solidFill>
              <a:schemeClr val="bg2">
                <a:lumMod val="10000"/>
              </a:schemeClr>
            </a:solidFill>
            <a:latin typeface="Lucida Bright" panose="02040602050505020304" pitchFamily="18" charset="0"/>
          </a:endParaRP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3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4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327025</xdr:colOff>
      <xdr:row>32</xdr:row>
      <xdr:rowOff>31750</xdr:rowOff>
    </xdr:from>
    <xdr:to>
      <xdr:col>14</xdr:col>
      <xdr:colOff>365125</xdr:colOff>
      <xdr:row>52</xdr:row>
      <xdr:rowOff>48260</xdr:rowOff>
    </xdr:to>
    <xdr:cxnSp macro="">
      <xdr:nvCxnSpPr>
        <xdr:cNvPr id="6" name="Straight Connector 5">
          <a:extLst>
            <a:ext uri="{FF2B5EF4-FFF2-40B4-BE49-F238E27FC236}">
              <a16:creationId xmlns:a16="http://schemas.microsoft.com/office/drawing/2014/main" id="{00000000-0008-0000-1500-000006000000}"/>
            </a:ext>
          </a:extLst>
        </xdr:cNvPr>
        <xdr:cNvCxnSpPr/>
      </xdr:nvCxnSpPr>
      <xdr:spPr>
        <a:xfrm flipH="1">
          <a:off x="14852650" y="8509000"/>
          <a:ext cx="38100" cy="6223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5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5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5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5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5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16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6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16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17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17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-0.10335 - 0.00688*X</a:t>
          </a:r>
          <a:r>
            <a:rPr lang="en-US" sz="1800">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+ 0.05667*X</a:t>
          </a:r>
          <a:r>
            <a:rPr lang="en-US" sz="2000">
              <a:latin typeface="Lucida Bright" panose="02040602050505020304" pitchFamily="18" charset="0"/>
            </a:rPr>
            <a:t>2</a:t>
          </a:r>
          <a:r>
            <a:rPr lang="en-US" sz="2800">
              <a:latin typeface="Lucida Bright" panose="02040602050505020304" pitchFamily="18" charset="0"/>
            </a:rPr>
            <a:t> + 0.87459*X</a:t>
          </a:r>
          <a:r>
            <a:rPr lang="en-US" sz="1800">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838200</xdr:colOff>
      <xdr:row>46</xdr:row>
      <xdr:rowOff>198120</xdr:rowOff>
    </xdr:from>
    <xdr:to>
      <xdr:col>7</xdr:col>
      <xdr:colOff>650240</xdr:colOff>
      <xdr:row>48</xdr:row>
      <xdr:rowOff>104648</xdr:rowOff>
    </xdr:to>
    <xdr:sp macro="" textlink="">
      <xdr:nvSpPr>
        <xdr:cNvPr id="8" name="Rounded Rectangular Callout 8">
          <a:extLst>
            <a:ext uri="{FF2B5EF4-FFF2-40B4-BE49-F238E27FC236}">
              <a16:creationId xmlns:a16="http://schemas.microsoft.com/office/drawing/2014/main" id="{00000000-0008-0000-1700-000008000000}"/>
            </a:ext>
          </a:extLst>
        </xdr:cNvPr>
        <xdr:cNvSpPr/>
      </xdr:nvSpPr>
      <xdr:spPr>
        <a:xfrm>
          <a:off x="4010025" y="10761345"/>
          <a:ext cx="2783840" cy="497078"/>
        </a:xfrm>
        <a:prstGeom prst="wedgeRoundRectCallout">
          <a:avLst>
            <a:gd name="adj1" fmla="val -78969"/>
            <a:gd name="adj2" fmla="val -67222"/>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20</xdr:col>
      <xdr:colOff>158750</xdr:colOff>
      <xdr:row>16</xdr:row>
      <xdr:rowOff>15875</xdr:rowOff>
    </xdr:to>
    <xdr:sp macro="" textlink="">
      <xdr:nvSpPr>
        <xdr:cNvPr id="9" name="TextBox 8">
          <a:extLst>
            <a:ext uri="{FF2B5EF4-FFF2-40B4-BE49-F238E27FC236}">
              <a16:creationId xmlns:a16="http://schemas.microsoft.com/office/drawing/2014/main" id="{00000000-0008-0000-1700-000009000000}"/>
            </a:ext>
          </a:extLst>
        </xdr:cNvPr>
        <xdr:cNvSpPr txBox="1"/>
      </xdr:nvSpPr>
      <xdr:spPr>
        <a:xfrm>
          <a:off x="11874500" y="2222500"/>
          <a:ext cx="60483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6</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18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8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19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914400</xdr:colOff>
      <xdr:row>19</xdr:row>
      <xdr:rowOff>140970</xdr:rowOff>
    </xdr:from>
    <xdr:to>
      <xdr:col>22</xdr:col>
      <xdr:colOff>320040</xdr:colOff>
      <xdr:row>26</xdr:row>
      <xdr:rowOff>26670</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11249025" y="3760470"/>
          <a:ext cx="652081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359.62*x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19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1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1A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1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1A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38</xdr:row>
      <xdr:rowOff>158750</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5628" y="2205446"/>
          <a:ext cx="8869227" cy="6430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F(t) was 1,050.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1B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20</xdr:col>
      <xdr:colOff>377190</xdr:colOff>
      <xdr:row>27</xdr:row>
      <xdr:rowOff>73025</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10785475" y="2184400"/>
          <a:ext cx="4974590" cy="327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*D(t) +F(t)-</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a:t>
          </a:r>
          <a:r>
            <a:rPr lang="el-GR" sz="2000"/>
            <a:t>α</a:t>
          </a:r>
          <a:r>
            <a:rPr lang="en-US" sz="2000"/>
            <a:t>(</a:t>
          </a:r>
          <a:r>
            <a:rPr lang="en-US" sz="2000">
              <a:latin typeface="Lucida Bright" panose="02040602050505020304" pitchFamily="18" charset="0"/>
            </a:rPr>
            <a:t>(D(t)-F(t))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)-F(t))/((D(t)-F(t))</a:t>
          </a:r>
        </a:p>
        <a:p>
          <a:endParaRPr lang="en-US" sz="2000">
            <a:latin typeface="Lucida Bright" panose="02040602050505020304" pitchFamily="18" charset="0"/>
          </a:endParaRPr>
        </a:p>
        <a:p>
          <a:r>
            <a:rPr lang="en-US" sz="2000">
              <a:latin typeface="Lucida Bright" panose="02040602050505020304" pitchFamily="18" charset="0"/>
            </a:rPr>
            <a:t>α = (1047.5- 1050)/(1000-1050)</a:t>
          </a:r>
        </a:p>
        <a:p>
          <a:endParaRPr lang="en-US" sz="20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C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28</xdr:row>
      <xdr:rowOff>244475</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746125" y="2364196"/>
          <a:ext cx="8809355" cy="353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 forecast F(t) was 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and the</a:t>
          </a:r>
        </a:p>
        <a:p>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 </a:t>
          </a:r>
          <a:r>
            <a:rPr lang="el-GR" sz="2800" baseline="0">
              <a:solidFill>
                <a:schemeClr val="dk1"/>
              </a:solidFill>
              <a:effectLst/>
              <a:latin typeface="Times New Roman" panose="02020603050405020304" pitchFamily="18" charset="0"/>
              <a:ea typeface="+mn-ea"/>
              <a:cs typeface="Times New Roman" panose="02020603050405020304" pitchFamily="18" charset="0"/>
            </a:rPr>
            <a:t>α</a:t>
          </a:r>
          <a:r>
            <a:rPr lang="en-US" sz="2000" baseline="0">
              <a:solidFill>
                <a:schemeClr val="dk1"/>
              </a:solidFill>
              <a:effectLst/>
              <a:latin typeface="Lucida Bright" panose="02040602050505020304" pitchFamily="18" charset="0"/>
              <a:ea typeface="+mn-ea"/>
              <a:cs typeface="+mn-cs"/>
            </a:rPr>
            <a: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1C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C00-000009000000}"/>
            </a:ext>
          </a:extLst>
        </xdr:cNvPr>
        <xdr:cNvSpPr/>
      </xdr:nvSpPr>
      <xdr:spPr>
        <a:xfrm>
          <a:off x="112077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10922001" y="8921750"/>
          <a:ext cx="9620250" cy="466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405403</xdr:colOff>
      <xdr:row>3</xdr:row>
      <xdr:rowOff>64679</xdr:rowOff>
    </xdr:from>
    <xdr:to>
      <xdr:col>28</xdr:col>
      <xdr:colOff>569595</xdr:colOff>
      <xdr:row>11</xdr:row>
      <xdr:rowOff>635</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9778003" y="613319"/>
          <a:ext cx="8287112" cy="13989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C00000"/>
              </a:solidFill>
              <a:latin typeface="Lucida Bright" panose="02040602050505020304" pitchFamily="18" charset="0"/>
            </a:rPr>
            <a:t>CSUSM</a:t>
          </a:r>
        </a:p>
      </xdr:txBody>
    </xdr:sp>
    <xdr:clientData/>
  </xdr:twoCellAnchor>
  <xdr:twoCellAnchor>
    <xdr:from>
      <xdr:col>19</xdr:col>
      <xdr:colOff>508910</xdr:colOff>
      <xdr:row>54</xdr:row>
      <xdr:rowOff>44269</xdr:rowOff>
    </xdr:from>
    <xdr:to>
      <xdr:col>25</xdr:col>
      <xdr:colOff>319499</xdr:colOff>
      <xdr:row>60</xdr:row>
      <xdr:rowOff>182245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2380870" y="991978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15</xdr:col>
      <xdr:colOff>586740</xdr:colOff>
      <xdr:row>25</xdr:row>
      <xdr:rowOff>168093</xdr:rowOff>
    </xdr:from>
    <xdr:to>
      <xdr:col>28</xdr:col>
      <xdr:colOff>57149</xdr:colOff>
      <xdr:row>50</xdr:row>
      <xdr:rowOff>167640</xdr:rowOff>
    </xdr:to>
    <xdr:sp macro="" textlink="">
      <xdr:nvSpPr>
        <xdr:cNvPr id="11" name="Rounded Rectangle 3">
          <a:extLst>
            <a:ext uri="{FF2B5EF4-FFF2-40B4-BE49-F238E27FC236}">
              <a16:creationId xmlns:a16="http://schemas.microsoft.com/office/drawing/2014/main" id="{00000000-0008-0000-0200-00000B000000}"/>
            </a:ext>
          </a:extLst>
        </xdr:cNvPr>
        <xdr:cNvSpPr/>
      </xdr:nvSpPr>
      <xdr:spPr>
        <a:xfrm>
          <a:off x="9959340" y="4740093"/>
          <a:ext cx="7593329" cy="457154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800" b="1" baseline="0">
              <a:solidFill>
                <a:srgbClr val="C00000"/>
              </a:solidFill>
              <a:latin typeface="Lucida Bright" panose="02040602050505020304" pitchFamily="18" charset="0"/>
            </a:rPr>
            <a:t>Monte Carlo Simulations and WL</a:t>
          </a:r>
        </a:p>
        <a:p>
          <a:pPr algn="ctr"/>
          <a:r>
            <a:rPr lang="en-US" sz="5400" b="1" baseline="0">
              <a:solidFill>
                <a:schemeClr val="accent1">
                  <a:lumMod val="50000"/>
                </a:schemeClr>
              </a:solidFill>
              <a:latin typeface="Lucida Bright" panose="02040602050505020304" pitchFamily="18" charset="0"/>
            </a:rPr>
            <a:t>Sample Problems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11/28/22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14</xdr:col>
      <xdr:colOff>274320</xdr:colOff>
      <xdr:row>14</xdr:row>
      <xdr:rowOff>83639</xdr:rowOff>
    </xdr:from>
    <xdr:to>
      <xdr:col>29</xdr:col>
      <xdr:colOff>457199</xdr:colOff>
      <xdr:row>21</xdr:row>
      <xdr:rowOff>38735</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200-00000C000000}"/>
            </a:ext>
          </a:extLst>
        </xdr:cNvPr>
        <xdr:cNvSpPr/>
      </xdr:nvSpPr>
      <xdr:spPr>
        <a:xfrm>
          <a:off x="9022080" y="2643959"/>
          <a:ext cx="955547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Operations Management</a:t>
          </a:r>
          <a:r>
            <a:rPr lang="en-US" sz="4400" b="1" baseline="0">
              <a:solidFill>
                <a:schemeClr val="tx2">
                  <a:lumMod val="50000"/>
                </a:schemeClr>
              </a:solidFill>
              <a:latin typeface="Lucida Bright" panose="02040602050505020304" pitchFamily="18" charset="0"/>
            </a:rPr>
            <a:t> </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1D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1D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1D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1D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1D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31750</xdr:colOff>
      <xdr:row>5</xdr:row>
      <xdr:rowOff>111125</xdr:rowOff>
    </xdr:from>
    <xdr:to>
      <xdr:col>13</xdr:col>
      <xdr:colOff>428625</xdr:colOff>
      <xdr:row>10</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E00-00000A000000}"/>
            </a:ext>
          </a:extLst>
        </xdr:cNvPr>
        <xdr:cNvSpPr/>
      </xdr:nvSpPr>
      <xdr:spPr>
        <a:xfrm>
          <a:off x="10604500" y="1063625"/>
          <a:ext cx="168275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1F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1F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1F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1F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93617</xdr:rowOff>
    </xdr:from>
    <xdr:to>
      <xdr:col>8</xdr:col>
      <xdr:colOff>472440</xdr:colOff>
      <xdr:row>16</xdr:row>
      <xdr:rowOff>350521</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1082039" y="2105297"/>
          <a:ext cx="8397241" cy="190282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44</xdr:row>
      <xdr:rowOff>152400</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903513" y="10498181"/>
          <a:ext cx="9999618" cy="30806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0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0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1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1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22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22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22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22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22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22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3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23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23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23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23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23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23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3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23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4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4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24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24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24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24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24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24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24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24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24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24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25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25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25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25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25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25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25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25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25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25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25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25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25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2" name="TextBox 1">
          <a:extLst>
            <a:ext uri="{FF2B5EF4-FFF2-40B4-BE49-F238E27FC236}">
              <a16:creationId xmlns:a16="http://schemas.microsoft.com/office/drawing/2014/main" id="{00000000-0008-0000-2600-000002000000}"/>
            </a:ext>
          </a:extLst>
        </xdr:cNvPr>
        <xdr:cNvSpPr txBox="1"/>
      </xdr:nvSpPr>
      <xdr:spPr>
        <a:xfrm>
          <a:off x="64174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Given the following vector of state probabilities and the accompanying matrix of transition</a:t>
          </a:r>
          <a:r>
            <a:rPr lang="en-US" sz="2000" baseline="0"/>
            <a:t> probabilities, find the next period's state probabilities (i.e. market share). Use the Markov Chains method.</a:t>
          </a:r>
          <a:endParaRPr lang="en-US" sz="2000"/>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195942</xdr:colOff>
      <xdr:row>40</xdr:row>
      <xdr:rowOff>126817</xdr:rowOff>
    </xdr:from>
    <xdr:to>
      <xdr:col>14</xdr:col>
      <xdr:colOff>111577</xdr:colOff>
      <xdr:row>42</xdr:row>
      <xdr:rowOff>178525</xdr:rowOff>
    </xdr:to>
    <xdr:sp macro="" textlink="">
      <xdr:nvSpPr>
        <xdr:cNvPr id="4" name="Right Brace 3">
          <a:extLst>
            <a:ext uri="{FF2B5EF4-FFF2-40B4-BE49-F238E27FC236}">
              <a16:creationId xmlns:a16="http://schemas.microsoft.com/office/drawing/2014/main" id="{00000000-0008-0000-2600-000004000000}"/>
            </a:ext>
          </a:extLst>
        </xdr:cNvPr>
        <xdr:cNvSpPr/>
      </xdr:nvSpPr>
      <xdr:spPr>
        <a:xfrm rot="10800000" flipV="1">
          <a:off x="8120742" y="8632642"/>
          <a:ext cx="525235" cy="7184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34</xdr:row>
      <xdr:rowOff>121920</xdr:rowOff>
    </xdr:from>
    <xdr:to>
      <xdr:col>27</xdr:col>
      <xdr:colOff>274320</xdr:colOff>
      <xdr:row>34</xdr:row>
      <xdr:rowOff>142874</xdr:rowOff>
    </xdr:to>
    <xdr:cxnSp macro="">
      <xdr:nvCxnSpPr>
        <xdr:cNvPr id="5" name="Straight Connector 4">
          <a:extLst>
            <a:ext uri="{FF2B5EF4-FFF2-40B4-BE49-F238E27FC236}">
              <a16:creationId xmlns:a16="http://schemas.microsoft.com/office/drawing/2014/main" id="{00000000-0008-0000-2600-000005000000}"/>
            </a:ext>
          </a:extLst>
        </xdr:cNvPr>
        <xdr:cNvCxnSpPr/>
      </xdr:nvCxnSpPr>
      <xdr:spPr>
        <a:xfrm flipV="1">
          <a:off x="2090737" y="7484745"/>
          <a:ext cx="148428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612319</xdr:colOff>
      <xdr:row>44</xdr:row>
      <xdr:rowOff>108313</xdr:rowOff>
    </xdr:from>
    <xdr:to>
      <xdr:col>17</xdr:col>
      <xdr:colOff>515436</xdr:colOff>
      <xdr:row>50</xdr:row>
      <xdr:rowOff>52797</xdr:rowOff>
    </xdr:to>
    <xdr:sp macro="" textlink="">
      <xdr:nvSpPr>
        <xdr:cNvPr id="6" name="Right Brace 5">
          <a:extLst>
            <a:ext uri="{FF2B5EF4-FFF2-40B4-BE49-F238E27FC236}">
              <a16:creationId xmlns:a16="http://schemas.microsoft.com/office/drawing/2014/main" id="{00000000-0008-0000-2600-000006000000}"/>
            </a:ext>
          </a:extLst>
        </xdr:cNvPr>
        <xdr:cNvSpPr/>
      </xdr:nvSpPr>
      <xdr:spPr>
        <a:xfrm rot="10800000" flipV="1">
          <a:off x="10442119" y="9804763"/>
          <a:ext cx="51271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7" name="Rounded Rectangular Callout 14">
          <a:extLst>
            <a:ext uri="{FF2B5EF4-FFF2-40B4-BE49-F238E27FC236}">
              <a16:creationId xmlns:a16="http://schemas.microsoft.com/office/drawing/2014/main" id="{00000000-0008-0000-2600-000007000000}"/>
            </a:ext>
          </a:extLst>
        </xdr:cNvPr>
        <xdr:cNvSpPr/>
      </xdr:nvSpPr>
      <xdr:spPr>
        <a:xfrm>
          <a:off x="45886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7</xdr:col>
      <xdr:colOff>523875</xdr:colOff>
      <xdr:row>36</xdr:row>
      <xdr:rowOff>176213</xdr:rowOff>
    </xdr:from>
    <xdr:to>
      <xdr:col>11</xdr:col>
      <xdr:colOff>264659</xdr:colOff>
      <xdr:row>41</xdr:row>
      <xdr:rowOff>234996</xdr:rowOff>
    </xdr:to>
    <xdr:sp macro="" textlink="">
      <xdr:nvSpPr>
        <xdr:cNvPr id="8" name="Rounded Rectangular Callout 14">
          <a:extLst>
            <a:ext uri="{FF2B5EF4-FFF2-40B4-BE49-F238E27FC236}">
              <a16:creationId xmlns:a16="http://schemas.microsoft.com/office/drawing/2014/main" id="{00000000-0008-0000-2600-000008000000}"/>
            </a:ext>
          </a:extLst>
        </xdr:cNvPr>
        <xdr:cNvSpPr/>
      </xdr:nvSpPr>
      <xdr:spPr>
        <a:xfrm>
          <a:off x="4791075" y="7920038"/>
          <a:ext cx="2179184" cy="11541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14</xdr:col>
      <xdr:colOff>607219</xdr:colOff>
      <xdr:row>30</xdr:row>
      <xdr:rowOff>238124</xdr:rowOff>
    </xdr:from>
    <xdr:to>
      <xdr:col>16</xdr:col>
      <xdr:colOff>440531</xdr:colOff>
      <xdr:row>40</xdr:row>
      <xdr:rowOff>202405</xdr:rowOff>
    </xdr:to>
    <xdr:cxnSp macro="">
      <xdr:nvCxnSpPr>
        <xdr:cNvPr id="9" name="Straight Arrow Connector 8">
          <a:extLst>
            <a:ext uri="{FF2B5EF4-FFF2-40B4-BE49-F238E27FC236}">
              <a16:creationId xmlns:a16="http://schemas.microsoft.com/office/drawing/2014/main" id="{00000000-0008-0000-2600-000009000000}"/>
            </a:ext>
          </a:extLst>
        </xdr:cNvPr>
        <xdr:cNvCxnSpPr/>
      </xdr:nvCxnSpPr>
      <xdr:spPr>
        <a:xfrm flipH="1">
          <a:off x="9141619" y="6553199"/>
          <a:ext cx="1128712" cy="21550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598031</xdr:colOff>
      <xdr:row>27</xdr:row>
      <xdr:rowOff>129744</xdr:rowOff>
    </xdr:from>
    <xdr:to>
      <xdr:col>17</xdr:col>
      <xdr:colOff>501148</xdr:colOff>
      <xdr:row>33</xdr:row>
      <xdr:rowOff>74228</xdr:rowOff>
    </xdr:to>
    <xdr:sp macro="" textlink="">
      <xdr:nvSpPr>
        <xdr:cNvPr id="10" name="Right Brace 9">
          <a:extLst>
            <a:ext uri="{FF2B5EF4-FFF2-40B4-BE49-F238E27FC236}">
              <a16:creationId xmlns:a16="http://schemas.microsoft.com/office/drawing/2014/main" id="{00000000-0008-0000-2600-00000A000000}"/>
            </a:ext>
          </a:extLst>
        </xdr:cNvPr>
        <xdr:cNvSpPr/>
      </xdr:nvSpPr>
      <xdr:spPr>
        <a:xfrm rot="10800000" flipV="1">
          <a:off x="10427831" y="5730444"/>
          <a:ext cx="51271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23</xdr:col>
      <xdr:colOff>547688</xdr:colOff>
      <xdr:row>23</xdr:row>
      <xdr:rowOff>309563</xdr:rowOff>
    </xdr:from>
    <xdr:to>
      <xdr:col>27</xdr:col>
      <xdr:colOff>321469</xdr:colOff>
      <xdr:row>29</xdr:row>
      <xdr:rowOff>47624</xdr:rowOff>
    </xdr:to>
    <xdr:sp macro="" textlink="">
      <xdr:nvSpPr>
        <xdr:cNvPr id="11" name="Rounded Rectangular Callout 14">
          <a:extLst>
            <a:ext uri="{FF2B5EF4-FFF2-40B4-BE49-F238E27FC236}">
              <a16:creationId xmlns:a16="http://schemas.microsoft.com/office/drawing/2014/main" id="{00000000-0008-0000-2600-00000B000000}"/>
            </a:ext>
          </a:extLst>
        </xdr:cNvPr>
        <xdr:cNvSpPr/>
      </xdr:nvSpPr>
      <xdr:spPr>
        <a:xfrm>
          <a:off x="14768513" y="4691063"/>
          <a:ext cx="2212181" cy="1481136"/>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23</xdr:col>
      <xdr:colOff>402432</xdr:colOff>
      <xdr:row>41</xdr:row>
      <xdr:rowOff>57150</xdr:rowOff>
    </xdr:from>
    <xdr:to>
      <xdr:col>27</xdr:col>
      <xdr:colOff>176213</xdr:colOff>
      <xdr:row>46</xdr:row>
      <xdr:rowOff>152399</xdr:rowOff>
    </xdr:to>
    <xdr:sp macro="" textlink="">
      <xdr:nvSpPr>
        <xdr:cNvPr id="12" name="Rounded Rectangular Callout 14">
          <a:extLst>
            <a:ext uri="{FF2B5EF4-FFF2-40B4-BE49-F238E27FC236}">
              <a16:creationId xmlns:a16="http://schemas.microsoft.com/office/drawing/2014/main" id="{00000000-0008-0000-2600-00000C000000}"/>
            </a:ext>
          </a:extLst>
        </xdr:cNvPr>
        <xdr:cNvSpPr/>
      </xdr:nvSpPr>
      <xdr:spPr>
        <a:xfrm>
          <a:off x="14623257" y="8896350"/>
          <a:ext cx="2212181" cy="1476374"/>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13" name="TextBox 12">
          <a:extLst>
            <a:ext uri="{FF2B5EF4-FFF2-40B4-BE49-F238E27FC236}">
              <a16:creationId xmlns:a16="http://schemas.microsoft.com/office/drawing/2014/main" id="{00000000-0008-0000-2600-00000D000000}"/>
            </a:ext>
          </a:extLst>
        </xdr:cNvPr>
        <xdr:cNvSpPr txBox="1"/>
      </xdr:nvSpPr>
      <xdr:spPr>
        <a:xfrm>
          <a:off x="24241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14" name="TextBox 13">
          <a:extLst>
            <a:ext uri="{FF2B5EF4-FFF2-40B4-BE49-F238E27FC236}">
              <a16:creationId xmlns:a16="http://schemas.microsoft.com/office/drawing/2014/main" id="{00000000-0008-0000-2600-00000E000000}"/>
            </a:ext>
          </a:extLst>
        </xdr:cNvPr>
        <xdr:cNvSpPr txBox="1"/>
      </xdr:nvSpPr>
      <xdr:spPr>
        <a:xfrm>
          <a:off x="24217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15" name="Rounded Rectangle 1">
          <a:extLst>
            <a:ext uri="{FF2B5EF4-FFF2-40B4-BE49-F238E27FC236}">
              <a16:creationId xmlns:a16="http://schemas.microsoft.com/office/drawing/2014/main" id="{00000000-0008-0000-2600-00000F000000}"/>
            </a:ext>
          </a:extLst>
        </xdr:cNvPr>
        <xdr:cNvSpPr/>
      </xdr:nvSpPr>
      <xdr:spPr>
        <a:xfrm>
          <a:off x="4314825" y="333375"/>
          <a:ext cx="69246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6</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391524</xdr:colOff>
      <xdr:row>3</xdr:row>
      <xdr:rowOff>168727</xdr:rowOff>
    </xdr:from>
    <xdr:to>
      <xdr:col>24</xdr:col>
      <xdr:colOff>412750</xdr:colOff>
      <xdr:row>12</xdr:row>
      <xdr:rowOff>142875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7027274" y="724352"/>
          <a:ext cx="7863476" cy="16886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3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3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222250</xdr:colOff>
      <xdr:row>19</xdr:row>
      <xdr:rowOff>31749</xdr:rowOff>
    </xdr:from>
    <xdr:to>
      <xdr:col>21</xdr:col>
      <xdr:colOff>523875</xdr:colOff>
      <xdr:row>25</xdr:row>
      <xdr:rowOff>47624</xdr:rowOff>
    </xdr:to>
    <xdr:sp macro="" textlink="">
      <xdr:nvSpPr>
        <xdr:cNvPr id="18" name="Rounded Rectangle 2">
          <a:hlinkClick xmlns:r="http://schemas.openxmlformats.org/officeDocument/2006/relationships" r:id="rId3"/>
          <a:extLst>
            <a:ext uri="{FF2B5EF4-FFF2-40B4-BE49-F238E27FC236}">
              <a16:creationId xmlns:a16="http://schemas.microsoft.com/office/drawing/2014/main" id="{00000000-0008-0000-0300-000012000000}"/>
            </a:ext>
          </a:extLst>
        </xdr:cNvPr>
        <xdr:cNvSpPr/>
      </xdr:nvSpPr>
      <xdr:spPr>
        <a:xfrm>
          <a:off x="8667750" y="3635374"/>
          <a:ext cx="4524375" cy="115887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Simulation</a:t>
          </a:r>
        </a:p>
      </xdr:txBody>
    </xdr:sp>
    <xdr:clientData/>
  </xdr:twoCellAnchor>
  <xdr:twoCellAnchor>
    <xdr:from>
      <xdr:col>14</xdr:col>
      <xdr:colOff>311150</xdr:colOff>
      <xdr:row>29</xdr:row>
      <xdr:rowOff>73026</xdr:rowOff>
    </xdr:from>
    <xdr:to>
      <xdr:col>21</xdr:col>
      <xdr:colOff>564243</xdr:colOff>
      <xdr:row>35</xdr:row>
      <xdr:rowOff>158750</xdr:rowOff>
    </xdr:to>
    <xdr:sp macro="" textlink="">
      <xdr:nvSpPr>
        <xdr:cNvPr id="19" name="Rounded Rectangle 2">
          <a:hlinkClick xmlns:r="http://schemas.openxmlformats.org/officeDocument/2006/relationships" r:id="rId4"/>
          <a:extLst>
            <a:ext uri="{FF2B5EF4-FFF2-40B4-BE49-F238E27FC236}">
              <a16:creationId xmlns:a16="http://schemas.microsoft.com/office/drawing/2014/main" id="{00000000-0008-0000-0300-000013000000}"/>
            </a:ext>
          </a:extLst>
        </xdr:cNvPr>
        <xdr:cNvSpPr/>
      </xdr:nvSpPr>
      <xdr:spPr>
        <a:xfrm>
          <a:off x="8756650" y="5581651"/>
          <a:ext cx="4475843" cy="122872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Waiting</a:t>
          </a:r>
          <a:r>
            <a:rPr lang="en-US" sz="3200" b="1" baseline="0">
              <a:solidFill>
                <a:schemeClr val="accent2">
                  <a:lumMod val="50000"/>
                </a:schemeClr>
              </a:solidFill>
              <a:latin typeface="Lucida Bright" panose="02040602050505020304" pitchFamily="18" charset="0"/>
            </a:rPr>
            <a:t> Lines</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27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Given the following vector of state probabilities and the accompanying matrix of transition</a:t>
          </a:r>
          <a:r>
            <a:rPr lang="en-US" sz="2000" baseline="0"/>
            <a:t> probabilities, find the next period's state probabilities (i.e. market share). Use the Markov Chains method.</a:t>
          </a:r>
          <a:endParaRPr lang="en-US" sz="2000"/>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27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195942</xdr:colOff>
      <xdr:row>40</xdr:row>
      <xdr:rowOff>126817</xdr:rowOff>
    </xdr:from>
    <xdr:to>
      <xdr:col>14</xdr:col>
      <xdr:colOff>111577</xdr:colOff>
      <xdr:row>42</xdr:row>
      <xdr:rowOff>178525</xdr:rowOff>
    </xdr:to>
    <xdr:sp macro="" textlink="">
      <xdr:nvSpPr>
        <xdr:cNvPr id="19" name="Right Brace 18">
          <a:extLst>
            <a:ext uri="{FF2B5EF4-FFF2-40B4-BE49-F238E27FC236}">
              <a16:creationId xmlns:a16="http://schemas.microsoft.com/office/drawing/2014/main" id="{00000000-0008-0000-2700-000013000000}"/>
            </a:ext>
          </a:extLst>
        </xdr:cNvPr>
        <xdr:cNvSpPr/>
      </xdr:nvSpPr>
      <xdr:spPr>
        <a:xfrm rot="10800000" flipV="1">
          <a:off x="6901542" y="8632642"/>
          <a:ext cx="525235" cy="7184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34</xdr:row>
      <xdr:rowOff>121920</xdr:rowOff>
    </xdr:from>
    <xdr:to>
      <xdr:col>27</xdr:col>
      <xdr:colOff>274320</xdr:colOff>
      <xdr:row>34</xdr:row>
      <xdr:rowOff>142874</xdr:rowOff>
    </xdr:to>
    <xdr:cxnSp macro="">
      <xdr:nvCxnSpPr>
        <xdr:cNvPr id="20" name="Straight Connector 19">
          <a:extLst>
            <a:ext uri="{FF2B5EF4-FFF2-40B4-BE49-F238E27FC236}">
              <a16:creationId xmlns:a16="http://schemas.microsoft.com/office/drawing/2014/main" id="{00000000-0008-0000-2700-000014000000}"/>
            </a:ext>
          </a:extLst>
        </xdr:cNvPr>
        <xdr:cNvCxnSpPr/>
      </xdr:nvCxnSpPr>
      <xdr:spPr>
        <a:xfrm flipV="1">
          <a:off x="871537" y="7484745"/>
          <a:ext cx="148428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612319</xdr:colOff>
      <xdr:row>44</xdr:row>
      <xdr:rowOff>108313</xdr:rowOff>
    </xdr:from>
    <xdr:to>
      <xdr:col>17</xdr:col>
      <xdr:colOff>515436</xdr:colOff>
      <xdr:row>50</xdr:row>
      <xdr:rowOff>52797</xdr:rowOff>
    </xdr:to>
    <xdr:sp macro="" textlink="">
      <xdr:nvSpPr>
        <xdr:cNvPr id="21" name="Right Brace 20">
          <a:extLst>
            <a:ext uri="{FF2B5EF4-FFF2-40B4-BE49-F238E27FC236}">
              <a16:creationId xmlns:a16="http://schemas.microsoft.com/office/drawing/2014/main" id="{00000000-0008-0000-2700-000015000000}"/>
            </a:ext>
          </a:extLst>
        </xdr:cNvPr>
        <xdr:cNvSpPr/>
      </xdr:nvSpPr>
      <xdr:spPr>
        <a:xfrm rot="10800000" flipV="1">
          <a:off x="9222919" y="9804763"/>
          <a:ext cx="51271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27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7</xdr:col>
      <xdr:colOff>523875</xdr:colOff>
      <xdr:row>36</xdr:row>
      <xdr:rowOff>176213</xdr:rowOff>
    </xdr:from>
    <xdr:to>
      <xdr:col>11</xdr:col>
      <xdr:colOff>264659</xdr:colOff>
      <xdr:row>41</xdr:row>
      <xdr:rowOff>234996</xdr:rowOff>
    </xdr:to>
    <xdr:sp macro="" textlink="">
      <xdr:nvSpPr>
        <xdr:cNvPr id="23" name="Rounded Rectangular Callout 14">
          <a:extLst>
            <a:ext uri="{FF2B5EF4-FFF2-40B4-BE49-F238E27FC236}">
              <a16:creationId xmlns:a16="http://schemas.microsoft.com/office/drawing/2014/main" id="{00000000-0008-0000-2700-000017000000}"/>
            </a:ext>
          </a:extLst>
        </xdr:cNvPr>
        <xdr:cNvSpPr/>
      </xdr:nvSpPr>
      <xdr:spPr>
        <a:xfrm>
          <a:off x="3571875" y="7920038"/>
          <a:ext cx="2179184" cy="11541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14</xdr:col>
      <xdr:colOff>607219</xdr:colOff>
      <xdr:row>30</xdr:row>
      <xdr:rowOff>238124</xdr:rowOff>
    </xdr:from>
    <xdr:to>
      <xdr:col>16</xdr:col>
      <xdr:colOff>440531</xdr:colOff>
      <xdr:row>40</xdr:row>
      <xdr:rowOff>202405</xdr:rowOff>
    </xdr:to>
    <xdr:cxnSp macro="">
      <xdr:nvCxnSpPr>
        <xdr:cNvPr id="24" name="Straight Arrow Connector 23">
          <a:extLst>
            <a:ext uri="{FF2B5EF4-FFF2-40B4-BE49-F238E27FC236}">
              <a16:creationId xmlns:a16="http://schemas.microsoft.com/office/drawing/2014/main" id="{00000000-0008-0000-2700-000018000000}"/>
            </a:ext>
          </a:extLst>
        </xdr:cNvPr>
        <xdr:cNvCxnSpPr/>
      </xdr:nvCxnSpPr>
      <xdr:spPr>
        <a:xfrm flipH="1">
          <a:off x="7922419" y="6553199"/>
          <a:ext cx="1128712" cy="21550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598031</xdr:colOff>
      <xdr:row>27</xdr:row>
      <xdr:rowOff>129744</xdr:rowOff>
    </xdr:from>
    <xdr:to>
      <xdr:col>17</xdr:col>
      <xdr:colOff>501148</xdr:colOff>
      <xdr:row>33</xdr:row>
      <xdr:rowOff>74228</xdr:rowOff>
    </xdr:to>
    <xdr:sp macro="" textlink="">
      <xdr:nvSpPr>
        <xdr:cNvPr id="25" name="Right Brace 24">
          <a:extLst>
            <a:ext uri="{FF2B5EF4-FFF2-40B4-BE49-F238E27FC236}">
              <a16:creationId xmlns:a16="http://schemas.microsoft.com/office/drawing/2014/main" id="{00000000-0008-0000-2700-000019000000}"/>
            </a:ext>
          </a:extLst>
        </xdr:cNvPr>
        <xdr:cNvSpPr/>
      </xdr:nvSpPr>
      <xdr:spPr>
        <a:xfrm rot="10800000" flipV="1">
          <a:off x="9208631" y="5730444"/>
          <a:ext cx="51271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23</xdr:col>
      <xdr:colOff>547688</xdr:colOff>
      <xdr:row>23</xdr:row>
      <xdr:rowOff>309563</xdr:rowOff>
    </xdr:from>
    <xdr:to>
      <xdr:col>27</xdr:col>
      <xdr:colOff>321469</xdr:colOff>
      <xdr:row>29</xdr:row>
      <xdr:rowOff>47624</xdr:rowOff>
    </xdr:to>
    <xdr:sp macro="" textlink="">
      <xdr:nvSpPr>
        <xdr:cNvPr id="26" name="Rounded Rectangular Callout 14">
          <a:extLst>
            <a:ext uri="{FF2B5EF4-FFF2-40B4-BE49-F238E27FC236}">
              <a16:creationId xmlns:a16="http://schemas.microsoft.com/office/drawing/2014/main" id="{00000000-0008-0000-2700-00001A000000}"/>
            </a:ext>
          </a:extLst>
        </xdr:cNvPr>
        <xdr:cNvSpPr/>
      </xdr:nvSpPr>
      <xdr:spPr>
        <a:xfrm>
          <a:off x="13549313" y="4691063"/>
          <a:ext cx="2212181" cy="1481136"/>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23</xdr:col>
      <xdr:colOff>402432</xdr:colOff>
      <xdr:row>41</xdr:row>
      <xdr:rowOff>57150</xdr:rowOff>
    </xdr:from>
    <xdr:to>
      <xdr:col>27</xdr:col>
      <xdr:colOff>176213</xdr:colOff>
      <xdr:row>46</xdr:row>
      <xdr:rowOff>152399</xdr:rowOff>
    </xdr:to>
    <xdr:sp macro="" textlink="">
      <xdr:nvSpPr>
        <xdr:cNvPr id="27" name="Rounded Rectangular Callout 14">
          <a:extLst>
            <a:ext uri="{FF2B5EF4-FFF2-40B4-BE49-F238E27FC236}">
              <a16:creationId xmlns:a16="http://schemas.microsoft.com/office/drawing/2014/main" id="{00000000-0008-0000-2700-00001B000000}"/>
            </a:ext>
          </a:extLst>
        </xdr:cNvPr>
        <xdr:cNvSpPr/>
      </xdr:nvSpPr>
      <xdr:spPr>
        <a:xfrm>
          <a:off x="13404057" y="8896350"/>
          <a:ext cx="2212181" cy="1476374"/>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27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27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00000000-0008-0000-27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6</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24</xdr:col>
      <xdr:colOff>0</xdr:colOff>
      <xdr:row>3</xdr:row>
      <xdr:rowOff>0</xdr:rowOff>
    </xdr:from>
    <xdr:to>
      <xdr:col>27</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27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503918</xdr:colOff>
      <xdr:row>8</xdr:row>
      <xdr:rowOff>47624</xdr:rowOff>
    </xdr:from>
    <xdr:to>
      <xdr:col>13</xdr:col>
      <xdr:colOff>471261</xdr:colOff>
      <xdr:row>30</xdr:row>
      <xdr:rowOff>190499</xdr:rowOff>
    </xdr:to>
    <xdr:sp macro="" textlink="">
      <xdr:nvSpPr>
        <xdr:cNvPr id="2" name="TextBox 1">
          <a:extLst>
            <a:ext uri="{FF2B5EF4-FFF2-40B4-BE49-F238E27FC236}">
              <a16:creationId xmlns:a16="http://schemas.microsoft.com/office/drawing/2014/main" id="{00000000-0008-0000-2800-000002000000}"/>
            </a:ext>
          </a:extLst>
        </xdr:cNvPr>
        <xdr:cNvSpPr txBox="1"/>
      </xdr:nvSpPr>
      <xdr:spPr>
        <a:xfrm>
          <a:off x="1116239" y="1571624"/>
          <a:ext cx="8131629" cy="531358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rgbClr val="C00000"/>
              </a:solidFill>
              <a:latin typeface="Lucida Bright" panose="02040602050505020304" pitchFamily="18" charset="0"/>
              <a:ea typeface="+mn-ea"/>
              <a:cs typeface="+mn-cs"/>
            </a:rPr>
            <a:t>The  average arrival rate is 45 customers per hour </a:t>
          </a:r>
          <a:r>
            <a:rPr lang="en-US" sz="2000" baseline="0">
              <a:solidFill>
                <a:schemeClr val="dk1"/>
              </a:solidFill>
              <a:latin typeface="Lucida Bright" panose="02040602050505020304" pitchFamily="18" charset="0"/>
              <a:ea typeface="+mn-ea"/>
              <a:cs typeface="+mn-cs"/>
            </a:rPr>
            <a:t>and each server can  process </a:t>
          </a:r>
          <a:r>
            <a:rPr lang="en-US" sz="2000" baseline="0">
              <a:solidFill>
                <a:srgbClr val="C00000"/>
              </a:solidFill>
              <a:latin typeface="Lucida Bright" panose="02040602050505020304" pitchFamily="18" charset="0"/>
              <a:ea typeface="+mn-ea"/>
              <a:cs typeface="+mn-cs"/>
            </a:rPr>
            <a:t>60 customers per hour</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utilization rate </a:t>
          </a:r>
          <a:r>
            <a:rPr lang="el-GR" sz="2000" baseline="0">
              <a:solidFill>
                <a:schemeClr val="dk1"/>
              </a:solidFill>
              <a:latin typeface="Calibri"/>
              <a:ea typeface="+mn-ea"/>
              <a:cs typeface="+mn-cs"/>
            </a:rPr>
            <a:t>ρ</a:t>
          </a:r>
          <a:r>
            <a:rPr lang="en-US" sz="2000" baseline="0">
              <a:solidFill>
                <a:schemeClr val="dk1"/>
              </a:solidFill>
              <a:latin typeface="Lucida Bright" panose="02040602050505020304" pitchFamily="18" charset="0"/>
              <a:ea typeface="+mn-ea"/>
              <a:cs typeface="+mn-cs"/>
            </a:rPr>
            <a:t>?</a:t>
          </a:r>
        </a:p>
      </xdr:txBody>
    </xdr:sp>
    <xdr:clientData/>
  </xdr:twoCellAnchor>
  <xdr:twoCellAnchor>
    <xdr:from>
      <xdr:col>0</xdr:col>
      <xdr:colOff>503465</xdr:colOff>
      <xdr:row>1</xdr:row>
      <xdr:rowOff>136071</xdr:rowOff>
    </xdr:from>
    <xdr:to>
      <xdr:col>2</xdr:col>
      <xdr:colOff>571500</xdr:colOff>
      <xdr:row>7</xdr:row>
      <xdr:rowOff>54429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800-000003000000}"/>
            </a:ext>
          </a:extLst>
        </xdr:cNvPr>
        <xdr:cNvSpPr/>
      </xdr:nvSpPr>
      <xdr:spPr>
        <a:xfrm>
          <a:off x="503465" y="326571"/>
          <a:ext cx="1292678" cy="106135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28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274863</xdr:colOff>
      <xdr:row>33</xdr:row>
      <xdr:rowOff>65315</xdr:rowOff>
    </xdr:from>
    <xdr:to>
      <xdr:col>7</xdr:col>
      <xdr:colOff>253771</xdr:colOff>
      <xdr:row>36</xdr:row>
      <xdr:rowOff>59874</xdr:rowOff>
    </xdr:to>
    <xdr:sp macro="" textlink="">
      <xdr:nvSpPr>
        <xdr:cNvPr id="5" name="Rounded Rectangle 6">
          <a:hlinkClick xmlns:r="http://schemas.openxmlformats.org/officeDocument/2006/relationships" r:id="rId2"/>
          <a:extLst>
            <a:ext uri="{FF2B5EF4-FFF2-40B4-BE49-F238E27FC236}">
              <a16:creationId xmlns:a16="http://schemas.microsoft.com/office/drawing/2014/main" id="{00000000-0008-0000-2800-000005000000}"/>
            </a:ext>
          </a:extLst>
        </xdr:cNvPr>
        <xdr:cNvSpPr/>
      </xdr:nvSpPr>
      <xdr:spPr>
        <a:xfrm>
          <a:off x="1499506" y="7331529"/>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SC</a:t>
          </a:r>
          <a:r>
            <a:rPr lang="en-US" sz="2800" baseline="0">
              <a:solidFill>
                <a:srgbClr val="FFFF00"/>
              </a:solidFill>
            </a:rPr>
            <a:t> Calculator </a:t>
          </a:r>
          <a:endParaRPr lang="en-US" sz="2800">
            <a:solidFill>
              <a:srgbClr val="FFFF00"/>
            </a:solidFill>
          </a:endParaRPr>
        </a:p>
      </xdr:txBody>
    </xdr:sp>
    <xdr:clientData/>
  </xdr:twoCellAnchor>
  <xdr:twoCellAnchor>
    <xdr:from>
      <xdr:col>15</xdr:col>
      <xdr:colOff>31750</xdr:colOff>
      <xdr:row>7</xdr:row>
      <xdr:rowOff>89805</xdr:rowOff>
    </xdr:from>
    <xdr:to>
      <xdr:col>22</xdr:col>
      <xdr:colOff>0</xdr:colOff>
      <xdr:row>19</xdr:row>
      <xdr:rowOff>13607</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10033000" y="1423305"/>
          <a:ext cx="4254500" cy="2209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TC = Total Cost</a:t>
          </a:r>
        </a:p>
        <a:p>
          <a:r>
            <a:rPr lang="en-US" sz="2000">
              <a:latin typeface="Lucida Bright" panose="02040602050505020304" pitchFamily="18" charset="0"/>
            </a:rPr>
            <a:t>W</a:t>
          </a:r>
          <a:r>
            <a:rPr lang="en-US" sz="1600">
              <a:latin typeface="Lucida Bright" panose="02040602050505020304" pitchFamily="18" charset="0"/>
            </a:rPr>
            <a:t>C</a:t>
          </a:r>
          <a:r>
            <a:rPr lang="en-US" sz="2000">
              <a:latin typeface="Lucida Bright" panose="02040602050505020304" pitchFamily="18" charset="0"/>
            </a:rPr>
            <a:t> = Waiting Cost</a:t>
          </a:r>
        </a:p>
        <a:p>
          <a:r>
            <a:rPr lang="en-US" sz="2000">
              <a:latin typeface="Lucida Bright" panose="02040602050505020304" pitchFamily="18" charset="0"/>
            </a:rPr>
            <a:t>S</a:t>
          </a:r>
          <a:r>
            <a:rPr lang="en-US" sz="1600">
              <a:latin typeface="Lucida Bright" panose="02040602050505020304" pitchFamily="18" charset="0"/>
            </a:rPr>
            <a:t>C</a:t>
          </a:r>
          <a:r>
            <a:rPr lang="en-US" sz="2000">
              <a:latin typeface="Lucida Bright" panose="02040602050505020304" pitchFamily="18" charset="0"/>
            </a:rPr>
            <a:t> =</a:t>
          </a:r>
          <a:r>
            <a:rPr lang="en-US" sz="2000" baseline="0">
              <a:latin typeface="Lucida Bright" panose="02040602050505020304" pitchFamily="18" charset="0"/>
            </a:rPr>
            <a:t> Serving Cost</a:t>
          </a:r>
        </a:p>
        <a:p>
          <a:r>
            <a:rPr lang="en-US" sz="2000" baseline="0">
              <a:latin typeface="Lucida Bright" panose="02040602050505020304" pitchFamily="18" charset="0"/>
            </a:rPr>
            <a:t>k = number of channels</a:t>
          </a:r>
        </a:p>
        <a:p>
          <a:endParaRPr lang="en-US" sz="2000" baseline="0">
            <a:latin typeface="Lucida Bright" panose="02040602050505020304" pitchFamily="18" charset="0"/>
          </a:endParaRPr>
        </a:p>
        <a:p>
          <a:r>
            <a:rPr lang="en-US" sz="2000" b="1" baseline="0">
              <a:latin typeface="Lucida Bright" panose="02040602050505020304" pitchFamily="18" charset="0"/>
            </a:rPr>
            <a:t>TC = (W</a:t>
          </a:r>
          <a:r>
            <a:rPr lang="en-US" sz="1600" b="1" baseline="0">
              <a:latin typeface="Lucida Bright" panose="02040602050505020304" pitchFamily="18" charset="0"/>
            </a:rPr>
            <a:t>C</a:t>
          </a:r>
          <a:r>
            <a:rPr lang="en-US" sz="2000" b="1" baseline="0">
              <a:latin typeface="Lucida Bright" panose="02040602050505020304" pitchFamily="18" charset="0"/>
            </a:rPr>
            <a:t>*L) + (S</a:t>
          </a:r>
          <a:r>
            <a:rPr lang="en-US" sz="1600" b="1" baseline="0">
              <a:latin typeface="Lucida Bright" panose="02040602050505020304" pitchFamily="18" charset="0"/>
            </a:rPr>
            <a:t>C</a:t>
          </a:r>
          <a:r>
            <a:rPr lang="en-US" sz="2000" b="1" baseline="0">
              <a:latin typeface="Lucida Bright" panose="02040602050505020304" pitchFamily="18" charset="0"/>
            </a:rPr>
            <a:t>*k)</a:t>
          </a:r>
          <a:endParaRPr lang="en-US" sz="2000" b="1">
            <a:latin typeface="Lucida Bright" panose="02040602050505020304" pitchFamily="18" charset="0"/>
          </a:endParaRPr>
        </a:p>
      </xdr:txBody>
    </xdr:sp>
    <xdr:clientData/>
  </xdr:twoCellAnchor>
  <xdr:twoCellAnchor>
    <xdr:from>
      <xdr:col>15</xdr:col>
      <xdr:colOff>0</xdr:colOff>
      <xdr:row>20</xdr:row>
      <xdr:rowOff>239486</xdr:rowOff>
    </xdr:from>
    <xdr:to>
      <xdr:col>22</xdr:col>
      <xdr:colOff>0</xdr:colOff>
      <xdr:row>24</xdr:row>
      <xdr:rowOff>163285</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10001250" y="4158343"/>
          <a:ext cx="4041321" cy="1121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TC</a:t>
          </a:r>
          <a:r>
            <a:rPr lang="en-US" sz="2000" baseline="0">
              <a:latin typeface="Lucida Bright" panose="02040602050505020304" pitchFamily="18" charset="0"/>
            </a:rPr>
            <a:t> = $10*L+$7*1</a:t>
          </a:r>
        </a:p>
        <a:p>
          <a:r>
            <a:rPr lang="en-US" sz="2000" baseline="0">
              <a:latin typeface="Lucida Bright" panose="02040602050505020304" pitchFamily="18" charset="0"/>
            </a:rPr>
            <a:t>for single channel </a:t>
          </a:r>
        </a:p>
        <a:p>
          <a:r>
            <a:rPr lang="en-US" sz="2000" baseline="0">
              <a:latin typeface="Lucida Bright" panose="02040602050505020304" pitchFamily="18" charset="0"/>
            </a:rPr>
            <a:t>L = </a:t>
          </a:r>
          <a:r>
            <a:rPr lang="en-US" sz="2000" baseline="0">
              <a:solidFill>
                <a:srgbClr val="C00000"/>
              </a:solidFill>
              <a:latin typeface="Lucida Bright" panose="02040602050505020304" pitchFamily="18" charset="0"/>
            </a:rPr>
            <a:t>3</a:t>
          </a:r>
          <a:r>
            <a:rPr lang="en-US" sz="2000" baseline="0">
              <a:latin typeface="Lucida Bright" panose="02040602050505020304" pitchFamily="18" charset="0"/>
            </a:rPr>
            <a:t> (from the SC Calculator)</a:t>
          </a:r>
        </a:p>
      </xdr:txBody>
    </xdr:sp>
    <xdr:clientData/>
  </xdr:twoCellAnchor>
  <xdr:twoCellAnchor>
    <xdr:from>
      <xdr:col>15</xdr:col>
      <xdr:colOff>0</xdr:colOff>
      <xdr:row>25</xdr:row>
      <xdr:rowOff>108857</xdr:rowOff>
    </xdr:from>
    <xdr:to>
      <xdr:col>22</xdr:col>
      <xdr:colOff>0</xdr:colOff>
      <xdr:row>31</xdr:row>
      <xdr:rowOff>13607</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10001250" y="5524500"/>
          <a:ext cx="4041321" cy="1374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TC</a:t>
          </a:r>
          <a:r>
            <a:rPr lang="en-US" sz="2000" baseline="0">
              <a:latin typeface="Lucida Bright" panose="02040602050505020304" pitchFamily="18" charset="0"/>
            </a:rPr>
            <a:t> = $10*L+$7*2</a:t>
          </a:r>
        </a:p>
        <a:p>
          <a:r>
            <a:rPr lang="en-US" sz="2000" baseline="0">
              <a:latin typeface="Lucida Bright" panose="02040602050505020304" pitchFamily="18" charset="0"/>
            </a:rPr>
            <a:t>for two channel </a:t>
          </a:r>
        </a:p>
        <a:p>
          <a:r>
            <a:rPr lang="en-US" sz="2000" baseline="0">
              <a:latin typeface="Lucida Bright" panose="02040602050505020304" pitchFamily="18" charset="0"/>
            </a:rPr>
            <a:t>L = </a:t>
          </a:r>
          <a:r>
            <a:rPr lang="en-US" sz="2000" baseline="0">
              <a:solidFill>
                <a:srgbClr val="C00000"/>
              </a:solidFill>
              <a:latin typeface="Lucida Bright" panose="02040602050505020304" pitchFamily="18" charset="0"/>
            </a:rPr>
            <a:t>0.8727</a:t>
          </a:r>
          <a:r>
            <a:rPr lang="en-US" sz="2000" baseline="0">
              <a:latin typeface="Lucida Bright" panose="02040602050505020304" pitchFamily="18" charset="0"/>
            </a:rPr>
            <a:t> (from the TC Calculator)</a:t>
          </a:r>
        </a:p>
      </xdr:txBody>
    </xdr:sp>
    <xdr:clientData/>
  </xdr:twoCellAnchor>
  <xdr:twoCellAnchor>
    <xdr:from>
      <xdr:col>3</xdr:col>
      <xdr:colOff>585107</xdr:colOff>
      <xdr:row>2</xdr:row>
      <xdr:rowOff>122464</xdr:rowOff>
    </xdr:from>
    <xdr:to>
      <xdr:col>13</xdr:col>
      <xdr:colOff>435427</xdr:colOff>
      <xdr:row>6</xdr:row>
      <xdr:rowOff>163286</xdr:rowOff>
    </xdr:to>
    <xdr:sp macro="" textlink="">
      <xdr:nvSpPr>
        <xdr:cNvPr id="10" name="Rounded Rectangle 1">
          <a:extLst>
            <a:ext uri="{FF2B5EF4-FFF2-40B4-BE49-F238E27FC236}">
              <a16:creationId xmlns:a16="http://schemas.microsoft.com/office/drawing/2014/main" id="{00000000-0008-0000-2800-00000A000000}"/>
            </a:ext>
          </a:extLst>
        </xdr:cNvPr>
        <xdr:cNvSpPr/>
      </xdr:nvSpPr>
      <xdr:spPr>
        <a:xfrm>
          <a:off x="2422071" y="503464"/>
          <a:ext cx="6789963"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0">
              <a:solidFill>
                <a:schemeClr val="accent2">
                  <a:lumMod val="60000"/>
                  <a:lumOff val="4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13608</xdr:colOff>
      <xdr:row>33</xdr:row>
      <xdr:rowOff>95251</xdr:rowOff>
    </xdr:from>
    <xdr:to>
      <xdr:col>12</xdr:col>
      <xdr:colOff>400730</xdr:colOff>
      <xdr:row>36</xdr:row>
      <xdr:rowOff>89810</xdr:rowOff>
    </xdr:to>
    <xdr:sp macro="" textlink="">
      <xdr:nvSpPr>
        <xdr:cNvPr id="11" name="Rounded Rectangle 6">
          <a:hlinkClick xmlns:r="http://schemas.openxmlformats.org/officeDocument/2006/relationships" r:id="rId3"/>
          <a:extLst>
            <a:ext uri="{FF2B5EF4-FFF2-40B4-BE49-F238E27FC236}">
              <a16:creationId xmlns:a16="http://schemas.microsoft.com/office/drawing/2014/main" id="{00000000-0008-0000-2800-00000B000000}"/>
            </a:ext>
          </a:extLst>
        </xdr:cNvPr>
        <xdr:cNvSpPr/>
      </xdr:nvSpPr>
      <xdr:spPr>
        <a:xfrm>
          <a:off x="5524501" y="7361465"/>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TC</a:t>
          </a:r>
          <a:r>
            <a:rPr lang="en-US" sz="2800" baseline="0">
              <a:solidFill>
                <a:srgbClr val="FFFF00"/>
              </a:solidFill>
            </a:rPr>
            <a:t> Calculator </a:t>
          </a:r>
          <a:endParaRPr lang="en-US" sz="2800">
            <a:solidFill>
              <a:srgbClr val="FFFF00"/>
            </a:solidFill>
          </a:endParaRPr>
        </a:p>
      </xdr:txBody>
    </xdr:sp>
    <xdr:clientData/>
  </xdr:twoCellAnchor>
  <xdr:twoCellAnchor>
    <xdr:from>
      <xdr:col>25</xdr:col>
      <xdr:colOff>446767</xdr:colOff>
      <xdr:row>21</xdr:row>
      <xdr:rowOff>231322</xdr:rowOff>
    </xdr:from>
    <xdr:to>
      <xdr:col>28</xdr:col>
      <xdr:colOff>396875</xdr:colOff>
      <xdr:row>25</xdr:row>
      <xdr:rowOff>4536</xdr:rowOff>
    </xdr:to>
    <xdr:sp macro="" textlink="">
      <xdr:nvSpPr>
        <xdr:cNvPr id="13" name="Speech Bubble: Oval 12">
          <a:extLst>
            <a:ext uri="{FF2B5EF4-FFF2-40B4-BE49-F238E27FC236}">
              <a16:creationId xmlns:a16="http://schemas.microsoft.com/office/drawing/2014/main" id="{00000000-0008-0000-2800-00000D000000}"/>
            </a:ext>
          </a:extLst>
        </xdr:cNvPr>
        <xdr:cNvSpPr/>
      </xdr:nvSpPr>
      <xdr:spPr>
        <a:xfrm>
          <a:off x="16925017" y="4454072"/>
          <a:ext cx="1759858" cy="979714"/>
        </a:xfrm>
        <a:prstGeom prst="wedgeEllipseCallout">
          <a:avLst>
            <a:gd name="adj1" fmla="val -71870"/>
            <a:gd name="adj2" fmla="val 1065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50000"/>
                </a:schemeClr>
              </a:solidFill>
              <a:latin typeface="Lucida Bright" panose="02040602050505020304" pitchFamily="18" charset="0"/>
            </a:rPr>
            <a:t>More Cost Effective</a:t>
          </a:r>
        </a:p>
      </xdr:txBody>
    </xdr:sp>
    <xdr:clientData/>
  </xdr:twoCellAnchor>
  <xdr:twoCellAnchor>
    <xdr:from>
      <xdr:col>15</xdr:col>
      <xdr:colOff>11339</xdr:colOff>
      <xdr:row>31</xdr:row>
      <xdr:rowOff>179614</xdr:rowOff>
    </xdr:from>
    <xdr:to>
      <xdr:col>22</xdr:col>
      <xdr:colOff>0</xdr:colOff>
      <xdr:row>37</xdr:row>
      <xdr:rowOff>77561</xdr:rowOff>
    </xdr:to>
    <xdr:sp macro="" textlink="">
      <xdr:nvSpPr>
        <xdr:cNvPr id="15" name="TextBox 14">
          <a:extLst>
            <a:ext uri="{FF2B5EF4-FFF2-40B4-BE49-F238E27FC236}">
              <a16:creationId xmlns:a16="http://schemas.microsoft.com/office/drawing/2014/main" id="{00000000-0008-0000-2800-00000F000000}"/>
            </a:ext>
          </a:extLst>
        </xdr:cNvPr>
        <xdr:cNvSpPr txBox="1"/>
      </xdr:nvSpPr>
      <xdr:spPr>
        <a:xfrm>
          <a:off x="10012589" y="7064828"/>
          <a:ext cx="4029982" cy="1040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2400" baseline="0">
              <a:latin typeface="Calibri"/>
            </a:rPr>
            <a:t>ρ</a:t>
          </a:r>
          <a:r>
            <a:rPr lang="en-US" sz="2400" baseline="0">
              <a:latin typeface="Calibri"/>
            </a:rPr>
            <a:t> = </a:t>
          </a:r>
          <a:r>
            <a:rPr lang="el-GR" sz="2400" baseline="0">
              <a:latin typeface="Calibri"/>
            </a:rPr>
            <a:t>λ</a:t>
          </a:r>
          <a:r>
            <a:rPr lang="en-US" sz="2400" baseline="0">
              <a:latin typeface="Calibri"/>
            </a:rPr>
            <a:t>/µ = 0.75</a:t>
          </a:r>
          <a:endParaRPr lang="en-US" sz="2400" baseline="0">
            <a:latin typeface="Lucida Bright" panose="02040602050505020304" pitchFamily="18"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00000000-0008-0000-2900-00000A000000}"/>
            </a:ext>
          </a:extLst>
        </xdr:cNvPr>
        <xdr:cNvSpPr/>
      </xdr:nvSpPr>
      <xdr:spPr>
        <a:xfrm>
          <a:off x="358987" y="241300"/>
          <a:ext cx="859367" cy="754380"/>
        </a:xfrm>
        <a:prstGeom prst="leftArrow">
          <a:avLst/>
        </a:prstGeom>
        <a:solidFill>
          <a:schemeClr val="accent3">
            <a:lumMod val="50000"/>
          </a:schemeClr>
        </a:solidFill>
        <a:effectLst>
          <a:outerShdw blurRad="50800" dist="50800" dir="5400000" algn="ctr" rotWithShape="0">
            <a:schemeClr val="bg1"/>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14</xdr:col>
      <xdr:colOff>7620</xdr:colOff>
      <xdr:row>8</xdr:row>
      <xdr:rowOff>0</xdr:rowOff>
    </xdr:from>
    <xdr:to>
      <xdr:col>15</xdr:col>
      <xdr:colOff>563880</xdr:colOff>
      <xdr:row>9</xdr:row>
      <xdr:rowOff>83820</xdr:rowOff>
    </xdr:to>
    <xdr:sp macro="" textlink="">
      <xdr:nvSpPr>
        <xdr:cNvPr id="11" name="Rounded Rectangle 2">
          <a:hlinkClick xmlns:r="http://schemas.openxmlformats.org/officeDocument/2006/relationships" r:id="rId2"/>
          <a:extLst>
            <a:ext uri="{FF2B5EF4-FFF2-40B4-BE49-F238E27FC236}">
              <a16:creationId xmlns:a16="http://schemas.microsoft.com/office/drawing/2014/main" id="{00000000-0008-0000-2900-00000B000000}"/>
            </a:ext>
          </a:extLst>
        </xdr:cNvPr>
        <xdr:cNvSpPr/>
      </xdr:nvSpPr>
      <xdr:spPr>
        <a:xfrm>
          <a:off x="10561320" y="1562100"/>
          <a:ext cx="1146810" cy="2743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7</xdr:col>
      <xdr:colOff>1501140</xdr:colOff>
      <xdr:row>10</xdr:row>
      <xdr:rowOff>83820</xdr:rowOff>
    </xdr:from>
    <xdr:to>
      <xdr:col>8</xdr:col>
      <xdr:colOff>746760</xdr:colOff>
      <xdr:row>10</xdr:row>
      <xdr:rowOff>83820</xdr:rowOff>
    </xdr:to>
    <xdr:cxnSp macro="">
      <xdr:nvCxnSpPr>
        <xdr:cNvPr id="12" name="Straight Arrow Connector 11">
          <a:extLst>
            <a:ext uri="{FF2B5EF4-FFF2-40B4-BE49-F238E27FC236}">
              <a16:creationId xmlns:a16="http://schemas.microsoft.com/office/drawing/2014/main" id="{00000000-0008-0000-2900-00000C000000}"/>
            </a:ext>
          </a:extLst>
        </xdr:cNvPr>
        <xdr:cNvCxnSpPr/>
      </xdr:nvCxnSpPr>
      <xdr:spPr>
        <a:xfrm flipV="1">
          <a:off x="5634990" y="2026920"/>
          <a:ext cx="238887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245534</xdr:colOff>
      <xdr:row>27</xdr:row>
      <xdr:rowOff>84668</xdr:rowOff>
    </xdr:from>
    <xdr:to>
      <xdr:col>13</xdr:col>
      <xdr:colOff>142875</xdr:colOff>
      <xdr:row>30</xdr:row>
      <xdr:rowOff>152401</xdr:rowOff>
    </xdr:to>
    <xdr:sp macro="" textlink="">
      <xdr:nvSpPr>
        <xdr:cNvPr id="16" name="TextBox 15">
          <a:extLst>
            <a:ext uri="{FF2B5EF4-FFF2-40B4-BE49-F238E27FC236}">
              <a16:creationId xmlns:a16="http://schemas.microsoft.com/office/drawing/2014/main" id="{00000000-0008-0000-2900-000010000000}"/>
            </a:ext>
          </a:extLst>
        </xdr:cNvPr>
        <xdr:cNvSpPr txBox="1"/>
      </xdr:nvSpPr>
      <xdr:spPr>
        <a:xfrm>
          <a:off x="9446684" y="5447243"/>
          <a:ext cx="983191" cy="667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Select</a:t>
          </a:r>
          <a:r>
            <a:rPr lang="en-US" sz="1000" baseline="0"/>
            <a:t> from the Po Table and enter here</a:t>
          </a:r>
          <a:endParaRPr lang="en-US" sz="1000"/>
        </a:p>
      </xdr:txBody>
    </xdr:sp>
    <xdr:clientData/>
  </xdr:twoCellAnchor>
  <xdr:twoCellAnchor>
    <xdr:from>
      <xdr:col>10</xdr:col>
      <xdr:colOff>19050</xdr:colOff>
      <xdr:row>19</xdr:row>
      <xdr:rowOff>152400</xdr:rowOff>
    </xdr:from>
    <xdr:to>
      <xdr:col>15</xdr:col>
      <xdr:colOff>123825</xdr:colOff>
      <xdr:row>23</xdr:row>
      <xdr:rowOff>104775</xdr:rowOff>
    </xdr:to>
    <xdr:cxnSp macro="">
      <xdr:nvCxnSpPr>
        <xdr:cNvPr id="19" name="Straight Arrow Connector 18">
          <a:extLst>
            <a:ext uri="{FF2B5EF4-FFF2-40B4-BE49-F238E27FC236}">
              <a16:creationId xmlns:a16="http://schemas.microsoft.com/office/drawing/2014/main" id="{00000000-0008-0000-2900-000013000000}"/>
            </a:ext>
          </a:extLst>
        </xdr:cNvPr>
        <xdr:cNvCxnSpPr/>
      </xdr:nvCxnSpPr>
      <xdr:spPr>
        <a:xfrm flipH="1" flipV="1">
          <a:off x="8629650" y="3886200"/>
          <a:ext cx="2647950" cy="7810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171450</xdr:colOff>
      <xdr:row>14</xdr:row>
      <xdr:rowOff>9524</xdr:rowOff>
    </xdr:from>
    <xdr:to>
      <xdr:col>14</xdr:col>
      <xdr:colOff>19050</xdr:colOff>
      <xdr:row>23</xdr:row>
      <xdr:rowOff>104774</xdr:rowOff>
    </xdr:to>
    <xdr:cxnSp macro="">
      <xdr:nvCxnSpPr>
        <xdr:cNvPr id="9" name="Connector: Elbow 8">
          <a:extLst>
            <a:ext uri="{FF2B5EF4-FFF2-40B4-BE49-F238E27FC236}">
              <a16:creationId xmlns:a16="http://schemas.microsoft.com/office/drawing/2014/main" id="{00000000-0008-0000-2900-000009000000}"/>
            </a:ext>
          </a:extLst>
        </xdr:cNvPr>
        <xdr:cNvCxnSpPr/>
      </xdr:nvCxnSpPr>
      <xdr:spPr>
        <a:xfrm rot="16200000" flipH="1">
          <a:off x="9382125" y="3467099"/>
          <a:ext cx="1952625" cy="447675"/>
        </a:xfrm>
        <a:prstGeom prst="bentConnector3">
          <a:avLst>
            <a:gd name="adj1" fmla="val 100244"/>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358987</xdr:colOff>
      <xdr:row>1</xdr:row>
      <xdr:rowOff>50800</xdr:rowOff>
    </xdr:from>
    <xdr:to>
      <xdr:col>2</xdr:col>
      <xdr:colOff>37254</xdr:colOff>
      <xdr:row>5</xdr:row>
      <xdr:rowOff>43180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358987" y="241300"/>
          <a:ext cx="859367" cy="754380"/>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rgbClr val="FFC000"/>
              </a:solidFill>
            </a:rPr>
            <a:t>Back</a:t>
          </a:r>
        </a:p>
      </xdr:txBody>
    </xdr:sp>
    <xdr:clientData/>
  </xdr:twoCellAnchor>
  <xdr:twoCellAnchor>
    <xdr:from>
      <xdr:col>13</xdr:col>
      <xdr:colOff>7620</xdr:colOff>
      <xdr:row>8</xdr:row>
      <xdr:rowOff>0</xdr:rowOff>
    </xdr:from>
    <xdr:to>
      <xdr:col>14</xdr:col>
      <xdr:colOff>563880</xdr:colOff>
      <xdr:row>9</xdr:row>
      <xdr:rowOff>83820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2A00-000003000000}"/>
            </a:ext>
          </a:extLst>
        </xdr:cNvPr>
        <xdr:cNvSpPr/>
      </xdr:nvSpPr>
      <xdr:spPr>
        <a:xfrm>
          <a:off x="10561320" y="1562100"/>
          <a:ext cx="1146810" cy="27432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accent2">
                  <a:lumMod val="50000"/>
                </a:schemeClr>
              </a:solidFill>
            </a:rPr>
            <a:t>Po</a:t>
          </a:r>
          <a:r>
            <a:rPr lang="en-US" sz="1600" b="1" baseline="0">
              <a:solidFill>
                <a:schemeClr val="accent2">
                  <a:lumMod val="50000"/>
                </a:schemeClr>
              </a:solidFill>
            </a:rPr>
            <a:t> Table</a:t>
          </a:r>
          <a:endParaRPr lang="en-US" sz="1600" b="1">
            <a:solidFill>
              <a:schemeClr val="accent2">
                <a:lumMod val="50000"/>
              </a:schemeClr>
            </a:solidFill>
          </a:endParaRPr>
        </a:p>
      </xdr:txBody>
    </xdr:sp>
    <xdr:clientData/>
  </xdr:twoCellAnchor>
  <xdr:twoCellAnchor>
    <xdr:from>
      <xdr:col>7</xdr:col>
      <xdr:colOff>1501140</xdr:colOff>
      <xdr:row>10</xdr:row>
      <xdr:rowOff>83820</xdr:rowOff>
    </xdr:from>
    <xdr:to>
      <xdr:col>8</xdr:col>
      <xdr:colOff>746760</xdr:colOff>
      <xdr:row>10</xdr:row>
      <xdr:rowOff>83820</xdr:rowOff>
    </xdr:to>
    <xdr:cxnSp macro="">
      <xdr:nvCxnSpPr>
        <xdr:cNvPr id="4" name="Straight Arrow Connector 3">
          <a:extLst>
            <a:ext uri="{FF2B5EF4-FFF2-40B4-BE49-F238E27FC236}">
              <a16:creationId xmlns:a16="http://schemas.microsoft.com/office/drawing/2014/main" id="{00000000-0008-0000-2A00-000004000000}"/>
            </a:ext>
          </a:extLst>
        </xdr:cNvPr>
        <xdr:cNvCxnSpPr/>
      </xdr:nvCxnSpPr>
      <xdr:spPr>
        <a:xfrm flipV="1">
          <a:off x="5634990" y="2026920"/>
          <a:ext cx="2388870"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381000</xdr:colOff>
      <xdr:row>19</xdr:row>
      <xdr:rowOff>59267</xdr:rowOff>
    </xdr:from>
    <xdr:to>
      <xdr:col>18</xdr:col>
      <xdr:colOff>186266</xdr:colOff>
      <xdr:row>23</xdr:row>
      <xdr:rowOff>33867</xdr:rowOff>
    </xdr:to>
    <xdr:sp macro="" textlink="">
      <xdr:nvSpPr>
        <xdr:cNvPr id="5" name="TextBox 4">
          <a:extLst>
            <a:ext uri="{FF2B5EF4-FFF2-40B4-BE49-F238E27FC236}">
              <a16:creationId xmlns:a16="http://schemas.microsoft.com/office/drawing/2014/main" id="{00000000-0008-0000-2A00-000005000000}"/>
            </a:ext>
          </a:extLst>
        </xdr:cNvPr>
        <xdr:cNvSpPr txBox="1"/>
      </xdr:nvSpPr>
      <xdr:spPr>
        <a:xfrm>
          <a:off x="12115800" y="3793067"/>
          <a:ext cx="1576916" cy="803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Extrapolate</a:t>
          </a:r>
          <a:r>
            <a:rPr lang="en-US" sz="1400" baseline="0"/>
            <a:t> values when needed</a:t>
          </a:r>
          <a:endParaRPr lang="en-US" sz="1400"/>
        </a:p>
      </xdr:txBody>
    </xdr:sp>
    <xdr:clientData/>
  </xdr:twoCellAnchor>
  <xdr:twoCellAnchor>
    <xdr:from>
      <xdr:col>12</xdr:col>
      <xdr:colOff>169333</xdr:colOff>
      <xdr:row>9</xdr:row>
      <xdr:rowOff>84666</xdr:rowOff>
    </xdr:from>
    <xdr:to>
      <xdr:col>12</xdr:col>
      <xdr:colOff>550333</xdr:colOff>
      <xdr:row>33</xdr:row>
      <xdr:rowOff>42333</xdr:rowOff>
    </xdr:to>
    <xdr:sp macro="" textlink="">
      <xdr:nvSpPr>
        <xdr:cNvPr id="6" name="Left Brace 5">
          <a:extLst>
            <a:ext uri="{FF2B5EF4-FFF2-40B4-BE49-F238E27FC236}">
              <a16:creationId xmlns:a16="http://schemas.microsoft.com/office/drawing/2014/main" id="{00000000-0008-0000-2A00-000006000000}"/>
            </a:ext>
          </a:extLst>
        </xdr:cNvPr>
        <xdr:cNvSpPr/>
      </xdr:nvSpPr>
      <xdr:spPr>
        <a:xfrm>
          <a:off x="10132483" y="1837266"/>
          <a:ext cx="381000" cy="4758267"/>
        </a:xfrm>
        <a:prstGeom prst="leftBrace">
          <a:avLst>
            <a:gd name="adj1" fmla="val 8333"/>
            <a:gd name="adj2" fmla="val 50184"/>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59267</xdr:colOff>
      <xdr:row>9</xdr:row>
      <xdr:rowOff>67732</xdr:rowOff>
    </xdr:from>
    <xdr:to>
      <xdr:col>15</xdr:col>
      <xdr:colOff>338667</xdr:colOff>
      <xdr:row>33</xdr:row>
      <xdr:rowOff>59266</xdr:rowOff>
    </xdr:to>
    <xdr:sp macro="" textlink="">
      <xdr:nvSpPr>
        <xdr:cNvPr id="7" name="Left Brace 6">
          <a:extLst>
            <a:ext uri="{FF2B5EF4-FFF2-40B4-BE49-F238E27FC236}">
              <a16:creationId xmlns:a16="http://schemas.microsoft.com/office/drawing/2014/main" id="{00000000-0008-0000-2A00-000007000000}"/>
            </a:ext>
          </a:extLst>
        </xdr:cNvPr>
        <xdr:cNvSpPr/>
      </xdr:nvSpPr>
      <xdr:spPr>
        <a:xfrm flipH="1">
          <a:off x="11794067" y="1820332"/>
          <a:ext cx="279400" cy="4792134"/>
        </a:xfrm>
        <a:prstGeom prst="leftBrace">
          <a:avLst>
            <a:gd name="adj1" fmla="val 8333"/>
            <a:gd name="adj2" fmla="val 50184"/>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169333</xdr:colOff>
      <xdr:row>20</xdr:row>
      <xdr:rowOff>8467</xdr:rowOff>
    </xdr:from>
    <xdr:to>
      <xdr:col>12</xdr:col>
      <xdr:colOff>152398</xdr:colOff>
      <xdr:row>22</xdr:row>
      <xdr:rowOff>186268</xdr:rowOff>
    </xdr:to>
    <xdr:sp macro="" textlink="">
      <xdr:nvSpPr>
        <xdr:cNvPr id="8" name="TextBox 7">
          <a:extLst>
            <a:ext uri="{FF2B5EF4-FFF2-40B4-BE49-F238E27FC236}">
              <a16:creationId xmlns:a16="http://schemas.microsoft.com/office/drawing/2014/main" id="{00000000-0008-0000-2A00-000008000000}"/>
            </a:ext>
          </a:extLst>
        </xdr:cNvPr>
        <xdr:cNvSpPr txBox="1"/>
      </xdr:nvSpPr>
      <xdr:spPr>
        <a:xfrm>
          <a:off x="8779933" y="3970867"/>
          <a:ext cx="1335615" cy="577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t>Select</a:t>
          </a:r>
          <a:r>
            <a:rPr lang="en-US" sz="1000" baseline="0"/>
            <a:t> from the Po Table and enter here</a:t>
          </a:r>
          <a:endParaRPr lang="en-US" sz="1000"/>
        </a:p>
      </xdr:txBody>
    </xdr:sp>
    <xdr:clientData/>
  </xdr:twoCellAnchor>
  <xdr:twoCellAnchor>
    <xdr:from>
      <xdr:col>9</xdr:col>
      <xdr:colOff>601134</xdr:colOff>
      <xdr:row>19</xdr:row>
      <xdr:rowOff>84667</xdr:rowOff>
    </xdr:from>
    <xdr:to>
      <xdr:col>11</xdr:col>
      <xdr:colOff>198968</xdr:colOff>
      <xdr:row>20</xdr:row>
      <xdr:rowOff>16934</xdr:rowOff>
    </xdr:to>
    <xdr:cxnSp macro="">
      <xdr:nvCxnSpPr>
        <xdr:cNvPr id="9" name="Elbow Connector 9">
          <a:extLst>
            <a:ext uri="{FF2B5EF4-FFF2-40B4-BE49-F238E27FC236}">
              <a16:creationId xmlns:a16="http://schemas.microsoft.com/office/drawing/2014/main" id="{00000000-0008-0000-2A00-000009000000}"/>
            </a:ext>
          </a:extLst>
        </xdr:cNvPr>
        <xdr:cNvCxnSpPr/>
      </xdr:nvCxnSpPr>
      <xdr:spPr>
        <a:xfrm rot="16200000" flipV="1">
          <a:off x="8925455" y="3504671"/>
          <a:ext cx="160867" cy="788459"/>
        </a:xfrm>
        <a:prstGeom prst="bentConnector2">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264160</xdr:colOff>
      <xdr:row>3</xdr:row>
      <xdr:rowOff>134620</xdr:rowOff>
    </xdr:from>
    <xdr:to>
      <xdr:col>3</xdr:col>
      <xdr:colOff>174171</xdr:colOff>
      <xdr:row>8</xdr:row>
      <xdr:rowOff>110067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854710" y="706120"/>
          <a:ext cx="1091111" cy="927947"/>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4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4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9</xdr:col>
      <xdr:colOff>476249</xdr:colOff>
      <xdr:row>23</xdr:row>
      <xdr:rowOff>105775</xdr:rowOff>
    </xdr:from>
    <xdr:to>
      <xdr:col>17</xdr:col>
      <xdr:colOff>142874</xdr:colOff>
      <xdr:row>28</xdr:row>
      <xdr:rowOff>26308</xdr:rowOff>
    </xdr:to>
    <xdr:sp macro="" textlink="">
      <xdr:nvSpPr>
        <xdr:cNvPr id="16" name="Rounded Rectangle 13">
          <a:hlinkClick xmlns:r="http://schemas.openxmlformats.org/officeDocument/2006/relationships" r:id="rId3"/>
          <a:extLst>
            <a:ext uri="{FF2B5EF4-FFF2-40B4-BE49-F238E27FC236}">
              <a16:creationId xmlns:a16="http://schemas.microsoft.com/office/drawing/2014/main" id="{00000000-0008-0000-0500-000010000000}"/>
            </a:ext>
          </a:extLst>
        </xdr:cNvPr>
        <xdr:cNvSpPr/>
      </xdr:nvSpPr>
      <xdr:spPr>
        <a:xfrm>
          <a:off x="5905499" y="447140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5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9</xdr:col>
      <xdr:colOff>390524</xdr:colOff>
      <xdr:row>30</xdr:row>
      <xdr:rowOff>162925</xdr:rowOff>
    </xdr:from>
    <xdr:to>
      <xdr:col>17</xdr:col>
      <xdr:colOff>57149</xdr:colOff>
      <xdr:row>35</xdr:row>
      <xdr:rowOff>83458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5819774" y="58620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114299</xdr:colOff>
      <xdr:row>23</xdr:row>
      <xdr:rowOff>45450</xdr:rowOff>
    </xdr:from>
    <xdr:to>
      <xdr:col>26</xdr:col>
      <xdr:colOff>384174</xdr:colOff>
      <xdr:row>27</xdr:row>
      <xdr:rowOff>156483</xdr:rowOff>
    </xdr:to>
    <xdr:sp macro="" textlink="">
      <xdr:nvSpPr>
        <xdr:cNvPr id="12" name="Rounded Rectangle 13">
          <a:hlinkClick xmlns:r="http://schemas.openxmlformats.org/officeDocument/2006/relationships" r:id="rId5"/>
          <a:extLst>
            <a:ext uri="{FF2B5EF4-FFF2-40B4-BE49-F238E27FC236}">
              <a16:creationId xmlns:a16="http://schemas.microsoft.com/office/drawing/2014/main" id="{00000000-0008-0000-0500-00000C000000}"/>
            </a:ext>
          </a:extLst>
        </xdr:cNvPr>
        <xdr:cNvSpPr/>
      </xdr:nvSpPr>
      <xdr:spPr>
        <a:xfrm>
          <a:off x="1157604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206375</xdr:colOff>
      <xdr:row>30</xdr:row>
      <xdr:rowOff>142875</xdr:rowOff>
    </xdr:from>
    <xdr:to>
      <xdr:col>26</xdr:col>
      <xdr:colOff>476250</xdr:colOff>
      <xdr:row>35</xdr:row>
      <xdr:rowOff>63408</xdr:rowOff>
    </xdr:to>
    <xdr:sp macro="" textlink="">
      <xdr:nvSpPr>
        <xdr:cNvPr id="13" name="Rounded Rectangle 13">
          <a:hlinkClick xmlns:r="http://schemas.openxmlformats.org/officeDocument/2006/relationships" r:id="rId6"/>
          <a:extLst>
            <a:ext uri="{FF2B5EF4-FFF2-40B4-BE49-F238E27FC236}">
              <a16:creationId xmlns:a16="http://schemas.microsoft.com/office/drawing/2014/main" id="{00000000-0008-0000-0500-00000D000000}"/>
            </a:ext>
          </a:extLst>
        </xdr:cNvPr>
        <xdr:cNvSpPr/>
      </xdr:nvSpPr>
      <xdr:spPr>
        <a:xfrm>
          <a:off x="11668125" y="584200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68940</xdr:colOff>
      <xdr:row>20</xdr:row>
      <xdr:rowOff>87538</xdr:rowOff>
    </xdr:from>
    <xdr:to>
      <xdr:col>22</xdr:col>
      <xdr:colOff>312962</xdr:colOff>
      <xdr:row>26</xdr:row>
      <xdr:rowOff>38100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9403440" y="3643538"/>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6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138339</xdr:colOff>
      <xdr:row>29</xdr:row>
      <xdr:rowOff>40370</xdr:rowOff>
    </xdr:from>
    <xdr:to>
      <xdr:col>22</xdr:col>
      <xdr:colOff>363311</xdr:colOff>
      <xdr:row>35</xdr:row>
      <xdr:rowOff>31750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472839" y="5196570"/>
          <a:ext cx="4581072" cy="10581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511175</xdr:colOff>
      <xdr:row>11</xdr:row>
      <xdr:rowOff>165100</xdr:rowOff>
    </xdr:from>
    <xdr:to>
      <xdr:col>23</xdr:col>
      <xdr:colOff>384175</xdr:colOff>
      <xdr:row>17</xdr:row>
      <xdr:rowOff>34925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601075" y="2120900"/>
          <a:ext cx="6096000" cy="9366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7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7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7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7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7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7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7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7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7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8</xdr:col>
      <xdr:colOff>170724</xdr:colOff>
      <xdr:row>22</xdr:row>
      <xdr:rowOff>24763</xdr:rowOff>
    </xdr:from>
    <xdr:to>
      <xdr:col>15</xdr:col>
      <xdr:colOff>423817</xdr:colOff>
      <xdr:row>27</xdr:row>
      <xdr:rowOff>2992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6203224" y="4215763"/>
          <a:ext cx="447584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8</xdr:col>
      <xdr:colOff>177346</xdr:colOff>
      <xdr:row>29</xdr:row>
      <xdr:rowOff>4536</xdr:rowOff>
    </xdr:from>
    <xdr:to>
      <xdr:col>15</xdr:col>
      <xdr:colOff>430439</xdr:colOff>
      <xdr:row>33</xdr:row>
      <xdr:rowOff>118835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6209846" y="5529036"/>
          <a:ext cx="447584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8</xdr:col>
      <xdr:colOff>154667</xdr:colOff>
      <xdr:row>36</xdr:row>
      <xdr:rowOff>0</xdr:rowOff>
    </xdr:from>
    <xdr:to>
      <xdr:col>15</xdr:col>
      <xdr:colOff>407760</xdr:colOff>
      <xdr:row>40</xdr:row>
      <xdr:rowOff>108856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6187167" y="6858000"/>
          <a:ext cx="44758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17</xdr:col>
      <xdr:colOff>318860</xdr:colOff>
      <xdr:row>22</xdr:row>
      <xdr:rowOff>11793</xdr:rowOff>
    </xdr:from>
    <xdr:to>
      <xdr:col>25</xdr:col>
      <xdr:colOff>0</xdr:colOff>
      <xdr:row>26</xdr:row>
      <xdr:rowOff>120649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800-000006000000}"/>
            </a:ext>
          </a:extLst>
        </xdr:cNvPr>
        <xdr:cNvSpPr/>
      </xdr:nvSpPr>
      <xdr:spPr>
        <a:xfrm>
          <a:off x="10574110" y="4202793"/>
          <a:ext cx="4507140"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17</xdr:col>
      <xdr:colOff>387800</xdr:colOff>
      <xdr:row>28</xdr:row>
      <xdr:rowOff>170997</xdr:rowOff>
    </xdr:from>
    <xdr:to>
      <xdr:col>25</xdr:col>
      <xdr:colOff>47621</xdr:colOff>
      <xdr:row>33</xdr:row>
      <xdr:rowOff>105683</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800-000007000000}"/>
            </a:ext>
          </a:extLst>
        </xdr:cNvPr>
        <xdr:cNvSpPr/>
      </xdr:nvSpPr>
      <xdr:spPr>
        <a:xfrm>
          <a:off x="10643050" y="5504997"/>
          <a:ext cx="448582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17</xdr:col>
      <xdr:colOff>400050</xdr:colOff>
      <xdr:row>35</xdr:row>
      <xdr:rowOff>138337</xdr:rowOff>
    </xdr:from>
    <xdr:to>
      <xdr:col>25</xdr:col>
      <xdr:colOff>40822</xdr:colOff>
      <xdr:row>40</xdr:row>
      <xdr:rowOff>51250</xdr:rowOff>
    </xdr:to>
    <xdr:sp macro="" textlink="">
      <xdr:nvSpPr>
        <xdr:cNvPr id="13" name="Rounded Rectangle 12">
          <a:hlinkClick xmlns:r="http://schemas.openxmlformats.org/officeDocument/2006/relationships" r:id="rId6"/>
          <a:extLst>
            <a:ext uri="{FF2B5EF4-FFF2-40B4-BE49-F238E27FC236}">
              <a16:creationId xmlns:a16="http://schemas.microsoft.com/office/drawing/2014/main" id="{00000000-0008-0000-0800-00000D000000}"/>
            </a:ext>
          </a:extLst>
        </xdr:cNvPr>
        <xdr:cNvSpPr/>
      </xdr:nvSpPr>
      <xdr:spPr>
        <a:xfrm>
          <a:off x="10655300" y="68058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7"/>
          <a:extLst>
            <a:ext uri="{FF2B5EF4-FFF2-40B4-BE49-F238E27FC236}">
              <a16:creationId xmlns:a16="http://schemas.microsoft.com/office/drawing/2014/main" id="{00000000-0008-0000-08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8"/>
          <a:extLst>
            <a:ext uri="{FF2B5EF4-FFF2-40B4-BE49-F238E27FC236}">
              <a16:creationId xmlns:a16="http://schemas.microsoft.com/office/drawing/2014/main" id="{00000000-0008-0000-08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8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Forecasting</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6:U42"/>
  <sheetViews>
    <sheetView zoomScale="70" zoomScaleNormal="70" workbookViewId="0">
      <selection activeCell="D8" sqref="D8"/>
    </sheetView>
  </sheetViews>
  <sheetFormatPr defaultColWidth="9.109375" defaultRowHeight="14.4" x14ac:dyDescent="0.3"/>
  <cols>
    <col min="1" max="16" width="9.109375" style="55"/>
    <col min="17" max="17" width="11.6640625" style="55" customWidth="1"/>
    <col min="18" max="16384" width="9.109375" style="55"/>
  </cols>
  <sheetData>
    <row r="26" spans="4:21" ht="21" x14ac:dyDescent="0.3">
      <c r="D26" s="174"/>
      <c r="E26" s="174"/>
      <c r="F26" s="174"/>
      <c r="G26" s="174"/>
      <c r="H26" s="174"/>
    </row>
    <row r="27" spans="4:21" ht="21" x14ac:dyDescent="0.3">
      <c r="D27" s="174"/>
      <c r="E27" s="174"/>
      <c r="F27" s="174"/>
      <c r="G27" s="174"/>
      <c r="H27" s="174"/>
    </row>
    <row r="28" spans="4:21" ht="21" x14ac:dyDescent="0.3">
      <c r="D28" s="174"/>
      <c r="E28" s="174"/>
      <c r="F28" s="174"/>
      <c r="G28" s="174"/>
      <c r="H28" s="174"/>
    </row>
    <row r="29" spans="4:21" ht="21" x14ac:dyDescent="0.3">
      <c r="D29" s="174"/>
      <c r="E29" s="174"/>
      <c r="F29" s="174"/>
      <c r="G29" s="174"/>
      <c r="H29" s="174"/>
    </row>
    <row r="30" spans="4:21" ht="21" x14ac:dyDescent="0.3">
      <c r="D30" s="174"/>
      <c r="E30" s="174"/>
      <c r="F30" s="174"/>
      <c r="G30" s="174"/>
      <c r="H30" s="174"/>
      <c r="Q30" s="175"/>
      <c r="R30" s="175"/>
      <c r="S30" s="175"/>
      <c r="T30" s="175"/>
      <c r="U30" s="176"/>
    </row>
    <row r="31" spans="4:21" x14ac:dyDescent="0.3">
      <c r="Q31" s="175"/>
      <c r="R31" s="175"/>
      <c r="S31" s="175"/>
      <c r="T31" s="175"/>
      <c r="U31" s="176"/>
    </row>
    <row r="32" spans="4:21" x14ac:dyDescent="0.3">
      <c r="Q32" s="175"/>
      <c r="R32" s="175"/>
      <c r="S32" s="175"/>
      <c r="T32" s="175"/>
      <c r="U32" s="176"/>
    </row>
    <row r="33" spans="17:21" x14ac:dyDescent="0.3">
      <c r="Q33" s="176"/>
      <c r="R33" s="176"/>
      <c r="S33" s="176"/>
      <c r="T33" s="176"/>
    </row>
    <row r="36" spans="17:21" x14ac:dyDescent="0.3">
      <c r="Q36" s="175"/>
      <c r="R36" s="175"/>
      <c r="S36" s="175"/>
      <c r="T36" s="175"/>
      <c r="U36" s="176"/>
    </row>
    <row r="37" spans="17:21" x14ac:dyDescent="0.3">
      <c r="Q37" s="175"/>
      <c r="R37" s="175"/>
      <c r="S37" s="175"/>
      <c r="T37" s="175"/>
      <c r="U37" s="176"/>
    </row>
    <row r="38" spans="17:21" x14ac:dyDescent="0.3">
      <c r="Q38" s="175"/>
      <c r="R38" s="175"/>
      <c r="S38" s="175"/>
      <c r="T38" s="175"/>
      <c r="U38" s="176"/>
    </row>
    <row r="39" spans="17:21" x14ac:dyDescent="0.3">
      <c r="Q39" s="176"/>
      <c r="R39" s="176"/>
      <c r="S39" s="176"/>
      <c r="T39" s="176"/>
    </row>
    <row r="42" spans="17:21" ht="36.6" x14ac:dyDescent="0.7">
      <c r="Q42" s="177"/>
    </row>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F3:W36"/>
  <sheetViews>
    <sheetView zoomScale="70" zoomScaleNormal="70" workbookViewId="0"/>
  </sheetViews>
  <sheetFormatPr defaultColWidth="9.109375" defaultRowHeight="14.4" x14ac:dyDescent="0.3"/>
  <cols>
    <col min="1" max="9" width="9.109375" style="55"/>
    <col min="10" max="10" width="10.44140625" style="55" customWidth="1"/>
    <col min="11" max="11" width="9.109375" style="55"/>
    <col min="12" max="12" width="2.6640625" style="55" customWidth="1"/>
    <col min="13" max="13" width="10.33203125" style="55" customWidth="1"/>
    <col min="14" max="14" width="9.109375" style="55"/>
    <col min="15" max="15" width="3.6640625" style="55" customWidth="1"/>
    <col min="16" max="17" width="9.109375" style="55"/>
    <col min="18" max="18" width="3.33203125" style="55" customWidth="1"/>
    <col min="19" max="19" width="10.5546875" style="55" customWidth="1"/>
    <col min="20" max="16384" width="9.109375" style="55"/>
  </cols>
  <sheetData>
    <row r="3" spans="10:22" ht="15" customHeight="1" x14ac:dyDescent="0.3">
      <c r="J3" s="280" t="s">
        <v>133</v>
      </c>
      <c r="K3" s="281"/>
      <c r="L3" s="281"/>
      <c r="M3" s="281"/>
      <c r="N3" s="281"/>
      <c r="O3" s="281"/>
      <c r="P3" s="281"/>
      <c r="Q3" s="281"/>
      <c r="R3" s="281"/>
      <c r="S3" s="281"/>
      <c r="T3" s="281"/>
      <c r="U3" s="281"/>
      <c r="V3" s="282"/>
    </row>
    <row r="4" spans="10:22" ht="15" customHeight="1" x14ac:dyDescent="0.3">
      <c r="J4" s="283"/>
      <c r="K4" s="284"/>
      <c r="L4" s="284"/>
      <c r="M4" s="284"/>
      <c r="N4" s="284"/>
      <c r="O4" s="284"/>
      <c r="P4" s="284"/>
      <c r="Q4" s="284"/>
      <c r="R4" s="284"/>
      <c r="S4" s="284"/>
      <c r="T4" s="284"/>
      <c r="U4" s="284"/>
      <c r="V4" s="285"/>
    </row>
    <row r="5" spans="10:22" ht="15" customHeight="1" x14ac:dyDescent="0.3">
      <c r="J5" s="283"/>
      <c r="K5" s="284"/>
      <c r="L5" s="284"/>
      <c r="M5" s="284"/>
      <c r="N5" s="284"/>
      <c r="O5" s="284"/>
      <c r="P5" s="284"/>
      <c r="Q5" s="284"/>
      <c r="R5" s="284"/>
      <c r="S5" s="284"/>
      <c r="T5" s="284"/>
      <c r="U5" s="284"/>
      <c r="V5" s="285"/>
    </row>
    <row r="6" spans="10:22" x14ac:dyDescent="0.3">
      <c r="J6" s="286"/>
      <c r="K6" s="287"/>
      <c r="L6" s="287"/>
      <c r="M6" s="287"/>
      <c r="N6" s="287"/>
      <c r="O6" s="287"/>
      <c r="P6" s="287"/>
      <c r="Q6" s="287"/>
      <c r="R6" s="287"/>
      <c r="S6" s="287"/>
      <c r="T6" s="287"/>
      <c r="U6" s="287"/>
      <c r="V6" s="288"/>
    </row>
    <row r="18" spans="6:23" x14ac:dyDescent="0.3">
      <c r="J18" s="236" t="s">
        <v>134</v>
      </c>
      <c r="K18" s="237"/>
      <c r="M18" s="274" t="s">
        <v>135</v>
      </c>
      <c r="N18" s="275"/>
      <c r="P18" s="274" t="s">
        <v>136</v>
      </c>
      <c r="Q18" s="275"/>
      <c r="S18" s="289" t="s">
        <v>137</v>
      </c>
      <c r="T18" s="290"/>
      <c r="V18" s="295" t="s">
        <v>138</v>
      </c>
      <c r="W18" s="296"/>
    </row>
    <row r="19" spans="6:23" ht="14.4" customHeight="1" x14ac:dyDescent="0.3">
      <c r="J19" s="238"/>
      <c r="K19" s="239"/>
      <c r="L19" s="173"/>
      <c r="M19" s="276"/>
      <c r="N19" s="277"/>
      <c r="O19" s="173"/>
      <c r="P19" s="276"/>
      <c r="Q19" s="277"/>
      <c r="R19" s="173"/>
      <c r="S19" s="291"/>
      <c r="T19" s="292"/>
      <c r="V19" s="297"/>
      <c r="W19" s="298"/>
    </row>
    <row r="20" spans="6:23" ht="14.4" customHeight="1" x14ac:dyDescent="0.3">
      <c r="J20" s="240"/>
      <c r="K20" s="241"/>
      <c r="L20" s="173"/>
      <c r="M20" s="278"/>
      <c r="N20" s="279"/>
      <c r="O20" s="173"/>
      <c r="P20" s="278"/>
      <c r="Q20" s="279"/>
      <c r="R20" s="173"/>
      <c r="S20" s="293"/>
      <c r="T20" s="294"/>
      <c r="V20" s="299"/>
      <c r="W20" s="300"/>
    </row>
    <row r="21" spans="6:23" x14ac:dyDescent="0.3">
      <c r="F21" s="264" t="s">
        <v>139</v>
      </c>
      <c r="G21" s="265"/>
      <c r="H21" s="266"/>
    </row>
    <row r="22" spans="6:23" x14ac:dyDescent="0.3">
      <c r="F22" s="267"/>
      <c r="G22" s="268"/>
      <c r="H22" s="269"/>
    </row>
    <row r="23" spans="6:23" ht="14.4" customHeight="1" x14ac:dyDescent="0.3">
      <c r="J23" s="248"/>
      <c r="K23" s="249"/>
      <c r="L23" s="81"/>
      <c r="M23" s="270"/>
      <c r="N23" s="271"/>
      <c r="O23" s="81"/>
      <c r="P23" s="256">
        <v>1</v>
      </c>
      <c r="Q23" s="257"/>
      <c r="R23" s="81"/>
      <c r="S23" s="248"/>
      <c r="T23" s="249"/>
      <c r="V23" s="260">
        <f>J23*M23+P23*S23</f>
        <v>0</v>
      </c>
      <c r="W23" s="261"/>
    </row>
    <row r="24" spans="6:23" ht="14.4" customHeight="1" x14ac:dyDescent="0.3">
      <c r="J24" s="250"/>
      <c r="K24" s="251"/>
      <c r="L24" s="81"/>
      <c r="M24" s="272"/>
      <c r="N24" s="273"/>
      <c r="O24" s="81"/>
      <c r="P24" s="258"/>
      <c r="Q24" s="259"/>
      <c r="R24" s="81"/>
      <c r="S24" s="250"/>
      <c r="T24" s="251"/>
      <c r="V24" s="262"/>
      <c r="W24" s="263"/>
    </row>
    <row r="25" spans="6:23" x14ac:dyDescent="0.3">
      <c r="J25" s="81"/>
      <c r="K25" s="81"/>
      <c r="L25" s="81"/>
      <c r="M25" s="81"/>
      <c r="N25" s="81"/>
      <c r="O25" s="81"/>
      <c r="P25" s="81"/>
      <c r="Q25" s="81"/>
      <c r="R25" s="81"/>
      <c r="S25" s="81"/>
      <c r="T25" s="81"/>
    </row>
    <row r="26" spans="6:23" x14ac:dyDescent="0.3">
      <c r="J26" s="81"/>
      <c r="K26" s="81"/>
      <c r="L26" s="81"/>
      <c r="M26" s="81"/>
      <c r="N26" s="81"/>
      <c r="O26" s="81"/>
      <c r="P26" s="81"/>
      <c r="Q26" s="81"/>
      <c r="R26" s="81"/>
      <c r="S26" s="81"/>
      <c r="T26" s="81"/>
    </row>
    <row r="28" spans="6:23" x14ac:dyDescent="0.3">
      <c r="J28" s="236" t="s">
        <v>140</v>
      </c>
      <c r="K28" s="237"/>
      <c r="M28" s="274" t="s">
        <v>135</v>
      </c>
      <c r="N28" s="275"/>
      <c r="P28" s="274" t="s">
        <v>136</v>
      </c>
      <c r="Q28" s="275"/>
      <c r="S28" s="236" t="s">
        <v>137</v>
      </c>
      <c r="T28" s="237"/>
      <c r="V28" s="242" t="s">
        <v>138</v>
      </c>
      <c r="W28" s="243"/>
    </row>
    <row r="29" spans="6:23" ht="15" customHeight="1" x14ac:dyDescent="0.3">
      <c r="J29" s="238"/>
      <c r="K29" s="239"/>
      <c r="L29" s="173"/>
      <c r="M29" s="276"/>
      <c r="N29" s="277"/>
      <c r="O29" s="173"/>
      <c r="P29" s="276"/>
      <c r="Q29" s="277"/>
      <c r="R29" s="173"/>
      <c r="S29" s="238"/>
      <c r="T29" s="239"/>
      <c r="V29" s="244"/>
      <c r="W29" s="245"/>
    </row>
    <row r="30" spans="6:23" ht="15" customHeight="1" x14ac:dyDescent="0.3">
      <c r="J30" s="240"/>
      <c r="K30" s="241"/>
      <c r="L30" s="173"/>
      <c r="M30" s="278"/>
      <c r="N30" s="279"/>
      <c r="O30" s="173"/>
      <c r="P30" s="278"/>
      <c r="Q30" s="279"/>
      <c r="R30" s="173"/>
      <c r="S30" s="240"/>
      <c r="T30" s="241"/>
      <c r="V30" s="246"/>
      <c r="W30" s="247"/>
    </row>
    <row r="31" spans="6:23" x14ac:dyDescent="0.3">
      <c r="F31" s="264" t="s">
        <v>141</v>
      </c>
      <c r="G31" s="265"/>
      <c r="H31" s="266"/>
    </row>
    <row r="32" spans="6:23" x14ac:dyDescent="0.3">
      <c r="F32" s="267"/>
      <c r="G32" s="268"/>
      <c r="H32" s="269"/>
    </row>
    <row r="33" spans="10:23" ht="14.4" customHeight="1" x14ac:dyDescent="0.3">
      <c r="J33" s="248"/>
      <c r="K33" s="249"/>
      <c r="L33" s="81"/>
      <c r="M33" s="252"/>
      <c r="N33" s="253"/>
      <c r="O33" s="81"/>
      <c r="P33" s="256">
        <v>2</v>
      </c>
      <c r="Q33" s="257"/>
      <c r="R33" s="81"/>
      <c r="S33" s="248"/>
      <c r="T33" s="249"/>
      <c r="V33" s="260">
        <f>J33*M33+P33*S33</f>
        <v>0</v>
      </c>
      <c r="W33" s="261"/>
    </row>
    <row r="34" spans="10:23" ht="14.4" customHeight="1" x14ac:dyDescent="0.3">
      <c r="J34" s="250"/>
      <c r="K34" s="251"/>
      <c r="L34" s="81"/>
      <c r="M34" s="254"/>
      <c r="N34" s="255"/>
      <c r="O34" s="81"/>
      <c r="P34" s="258"/>
      <c r="Q34" s="259"/>
      <c r="R34" s="81"/>
      <c r="S34" s="250"/>
      <c r="T34" s="251"/>
      <c r="V34" s="262"/>
      <c r="W34" s="263"/>
    </row>
    <row r="35" spans="10:23" x14ac:dyDescent="0.3">
      <c r="J35" s="81"/>
      <c r="K35" s="81"/>
      <c r="L35" s="81"/>
      <c r="M35" s="81"/>
      <c r="N35" s="81"/>
      <c r="O35" s="81"/>
      <c r="P35" s="81"/>
      <c r="Q35" s="81"/>
      <c r="R35" s="81"/>
      <c r="S35" s="81"/>
      <c r="T35" s="81"/>
    </row>
    <row r="36" spans="10:23" x14ac:dyDescent="0.3">
      <c r="J36" s="81"/>
      <c r="K36" s="81"/>
      <c r="L36" s="81"/>
      <c r="M36" s="81"/>
      <c r="N36" s="81"/>
      <c r="O36" s="81"/>
      <c r="P36" s="81"/>
      <c r="Q36" s="81"/>
      <c r="R36" s="81"/>
      <c r="S36" s="81"/>
      <c r="T36" s="81"/>
    </row>
  </sheetData>
  <mergeCells count="23">
    <mergeCell ref="S23:T24"/>
    <mergeCell ref="V23:W24"/>
    <mergeCell ref="J3:V6"/>
    <mergeCell ref="J18:K20"/>
    <mergeCell ref="M18:N20"/>
    <mergeCell ref="P18:Q20"/>
    <mergeCell ref="S18:T20"/>
    <mergeCell ref="V18:W20"/>
    <mergeCell ref="F31:H32"/>
    <mergeCell ref="F21:H22"/>
    <mergeCell ref="J23:K24"/>
    <mergeCell ref="M23:N24"/>
    <mergeCell ref="P23:Q24"/>
    <mergeCell ref="J28:K30"/>
    <mergeCell ref="M28:N30"/>
    <mergeCell ref="P28:Q30"/>
    <mergeCell ref="S28:T30"/>
    <mergeCell ref="V28:W30"/>
    <mergeCell ref="J33:K34"/>
    <mergeCell ref="M33:N34"/>
    <mergeCell ref="P33:Q34"/>
    <mergeCell ref="S33:T34"/>
    <mergeCell ref="V33:W3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2:AI80"/>
  <sheetViews>
    <sheetView zoomScale="60" zoomScaleNormal="60" workbookViewId="0">
      <selection activeCell="D9" sqref="D9"/>
    </sheetView>
  </sheetViews>
  <sheetFormatPr defaultColWidth="9.109375" defaultRowHeight="14.4" x14ac:dyDescent="0.3"/>
  <cols>
    <col min="1" max="9" width="9.109375" style="55"/>
    <col min="10" max="10" width="11.5546875" style="55" customWidth="1"/>
    <col min="11" max="11" width="12.44140625" style="55" customWidth="1"/>
    <col min="12" max="12" width="15.6640625" style="55" customWidth="1"/>
    <col min="13" max="15" width="9.109375" style="55"/>
    <col min="16" max="16" width="9.33203125" style="55" customWidth="1"/>
    <col min="17" max="17" width="8.109375" style="55" customWidth="1"/>
    <col min="18" max="20" width="9.109375" style="55"/>
    <col min="21" max="21" width="7.44140625" style="55" customWidth="1"/>
    <col min="22" max="22" width="8.109375" style="55" customWidth="1"/>
    <col min="23" max="25" width="9.109375" style="55"/>
    <col min="26" max="26" width="13" style="55" customWidth="1"/>
    <col min="27" max="16384" width="9.109375" style="55"/>
  </cols>
  <sheetData>
    <row r="12" spans="2:35" x14ac:dyDescent="0.3">
      <c r="B12" s="55" t="s">
        <v>74</v>
      </c>
    </row>
    <row r="14" spans="2:35" x14ac:dyDescent="0.3">
      <c r="AC14" s="78"/>
      <c r="AD14" s="78"/>
      <c r="AE14" s="78"/>
      <c r="AF14" s="78"/>
      <c r="AG14" s="78"/>
      <c r="AH14" s="78"/>
      <c r="AI14" s="78"/>
    </row>
    <row r="15" spans="2:35" x14ac:dyDescent="0.3">
      <c r="AC15" s="78"/>
      <c r="AD15" s="78"/>
      <c r="AE15" s="78"/>
      <c r="AF15" s="78"/>
      <c r="AG15" s="78"/>
      <c r="AH15" s="78"/>
      <c r="AI15" s="78"/>
    </row>
    <row r="16" spans="2:35" x14ac:dyDescent="0.3">
      <c r="AC16" s="78"/>
      <c r="AD16" s="78"/>
      <c r="AE16" s="78"/>
      <c r="AF16" s="78"/>
      <c r="AG16" s="78"/>
      <c r="AH16" s="78"/>
      <c r="AI16" s="78"/>
    </row>
    <row r="17" spans="13:35" x14ac:dyDescent="0.3">
      <c r="AC17" s="78"/>
      <c r="AD17" s="78"/>
      <c r="AE17" s="78"/>
      <c r="AF17" s="78"/>
      <c r="AG17" s="78"/>
      <c r="AH17" s="78"/>
      <c r="AI17" s="78"/>
    </row>
    <row r="18" spans="13:35" x14ac:dyDescent="0.3">
      <c r="AC18" s="78"/>
      <c r="AD18" s="78"/>
      <c r="AE18" s="78"/>
      <c r="AF18" s="78"/>
      <c r="AG18" s="78"/>
      <c r="AH18" s="78"/>
      <c r="AI18" s="78"/>
    </row>
    <row r="19" spans="13:35" x14ac:dyDescent="0.3">
      <c r="AC19" s="78"/>
      <c r="AD19" s="78"/>
      <c r="AE19" s="78"/>
      <c r="AF19" s="78"/>
      <c r="AG19" s="78"/>
      <c r="AH19" s="78"/>
      <c r="AI19" s="78"/>
    </row>
    <row r="20" spans="13:35" x14ac:dyDescent="0.3">
      <c r="AC20" s="78"/>
      <c r="AD20" s="78"/>
      <c r="AE20" s="78"/>
      <c r="AF20" s="78"/>
      <c r="AG20" s="78"/>
      <c r="AH20" s="78"/>
      <c r="AI20" s="78"/>
    </row>
    <row r="21" spans="13:35" x14ac:dyDescent="0.3">
      <c r="AC21" s="78"/>
      <c r="AD21" s="78"/>
      <c r="AE21" s="78"/>
      <c r="AF21" s="78"/>
      <c r="AG21" s="78"/>
      <c r="AH21" s="78"/>
      <c r="AI21" s="78"/>
    </row>
    <row r="22" spans="13:35" ht="23.25" customHeight="1" x14ac:dyDescent="0.3">
      <c r="AC22" s="78"/>
      <c r="AD22" s="78"/>
      <c r="AE22" s="78"/>
      <c r="AF22" s="78"/>
      <c r="AG22" s="78"/>
      <c r="AH22" s="78"/>
      <c r="AI22" s="78"/>
    </row>
    <row r="23" spans="13:35" ht="23.25" customHeight="1" x14ac:dyDescent="0.3">
      <c r="AC23" s="78"/>
      <c r="AD23" s="78"/>
      <c r="AE23" s="78"/>
      <c r="AF23" s="78"/>
      <c r="AG23" s="78"/>
      <c r="AH23" s="78"/>
      <c r="AI23" s="78"/>
    </row>
    <row r="24" spans="13:35" x14ac:dyDescent="0.3">
      <c r="M24" s="81"/>
      <c r="AC24" s="78"/>
      <c r="AD24" s="78"/>
      <c r="AE24" s="78"/>
      <c r="AF24" s="78"/>
      <c r="AG24" s="78"/>
      <c r="AH24" s="78"/>
      <c r="AI24" s="78"/>
    </row>
    <row r="25" spans="13:35" x14ac:dyDescent="0.3">
      <c r="AC25" s="78"/>
      <c r="AD25" s="78"/>
      <c r="AE25" s="78"/>
      <c r="AF25" s="78"/>
      <c r="AG25" s="78"/>
      <c r="AH25" s="78"/>
      <c r="AI25" s="78"/>
    </row>
    <row r="26" spans="13:35" x14ac:dyDescent="0.3">
      <c r="AC26" s="78"/>
      <c r="AD26" s="78"/>
      <c r="AE26" s="78"/>
      <c r="AF26" s="78"/>
      <c r="AG26" s="78"/>
      <c r="AH26" s="78"/>
      <c r="AI26" s="78"/>
    </row>
    <row r="27" spans="13:35" ht="23.25" customHeight="1" x14ac:dyDescent="0.3">
      <c r="Z27" s="304">
        <f>((2*1)^4)/(FACT(4))</f>
        <v>0.66666666666666663</v>
      </c>
      <c r="AA27" s="304"/>
      <c r="AB27" s="304"/>
      <c r="AC27" s="78"/>
      <c r="AD27" s="78"/>
      <c r="AE27" s="78"/>
      <c r="AF27" s="78"/>
      <c r="AG27" s="78"/>
      <c r="AH27" s="78"/>
      <c r="AI27" s="78"/>
    </row>
    <row r="28" spans="13:35" ht="23.25" customHeight="1" x14ac:dyDescent="0.3">
      <c r="Z28" s="304"/>
      <c r="AA28" s="304"/>
      <c r="AB28" s="304"/>
      <c r="AC28" s="78"/>
      <c r="AD28" s="78">
        <f>16/24</f>
        <v>0.66666666666666663</v>
      </c>
      <c r="AE28" s="78"/>
      <c r="AF28" s="78"/>
      <c r="AG28" s="78"/>
      <c r="AH28" s="78"/>
      <c r="AI28" s="78"/>
    </row>
    <row r="29" spans="13:35" ht="14.4" customHeight="1" x14ac:dyDescent="0.3">
      <c r="Z29" s="78"/>
      <c r="AA29" s="78"/>
      <c r="AB29" s="78"/>
      <c r="AC29" s="78"/>
      <c r="AD29" s="78"/>
      <c r="AE29" s="78"/>
      <c r="AF29" s="78"/>
      <c r="AG29" s="78"/>
      <c r="AH29" s="78"/>
      <c r="AI29" s="78"/>
    </row>
    <row r="30" spans="13:35" x14ac:dyDescent="0.3">
      <c r="AC30" s="78"/>
      <c r="AD30" s="78"/>
      <c r="AE30" s="78"/>
      <c r="AF30" s="78"/>
      <c r="AG30" s="78"/>
      <c r="AH30" s="78"/>
      <c r="AI30" s="78"/>
    </row>
    <row r="31" spans="13:35" x14ac:dyDescent="0.3">
      <c r="Z31" s="216"/>
      <c r="AA31" s="301">
        <f>EXP(-2)</f>
        <v>0.1353352832366127</v>
      </c>
      <c r="AB31" s="301"/>
      <c r="AC31" s="78"/>
      <c r="AD31" s="78"/>
      <c r="AE31" s="78"/>
      <c r="AF31" s="78"/>
      <c r="AG31" s="78"/>
      <c r="AH31" s="78"/>
      <c r="AI31" s="78"/>
    </row>
    <row r="32" spans="13:35" x14ac:dyDescent="0.3">
      <c r="Z32" s="216"/>
      <c r="AA32" s="301"/>
      <c r="AB32" s="301"/>
      <c r="AC32" s="78"/>
      <c r="AD32" s="78"/>
      <c r="AE32" s="78"/>
      <c r="AF32" s="78"/>
      <c r="AG32" s="78"/>
      <c r="AH32" s="78"/>
      <c r="AI32" s="78"/>
    </row>
    <row r="33" spans="16:35" x14ac:dyDescent="0.3">
      <c r="Z33" s="216"/>
      <c r="AA33" s="301"/>
      <c r="AB33" s="301"/>
      <c r="AC33" s="78"/>
      <c r="AD33" s="78"/>
      <c r="AE33" s="78"/>
      <c r="AF33" s="78"/>
      <c r="AG33" s="78"/>
      <c r="AH33" s="78"/>
      <c r="AI33" s="78"/>
    </row>
    <row r="34" spans="16:35" x14ac:dyDescent="0.3">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302" t="s">
        <v>151</v>
      </c>
      <c r="AA36" s="303">
        <f>0.6667*0.1353</f>
        <v>9.0204510000000002E-2</v>
      </c>
      <c r="AB36" s="303"/>
      <c r="AC36" s="78"/>
      <c r="AD36" s="78"/>
      <c r="AE36" s="78"/>
      <c r="AF36" s="78"/>
      <c r="AG36" s="78"/>
      <c r="AH36" s="78"/>
      <c r="AI36" s="78"/>
    </row>
    <row r="37" spans="16:35" x14ac:dyDescent="0.3">
      <c r="T37" s="78"/>
      <c r="U37" s="78"/>
      <c r="V37" s="78"/>
      <c r="W37" s="78"/>
      <c r="X37" s="78"/>
      <c r="Y37" s="78"/>
      <c r="Z37" s="302"/>
      <c r="AA37" s="303"/>
      <c r="AB37" s="303"/>
      <c r="AC37" s="78"/>
      <c r="AD37" s="78"/>
      <c r="AE37" s="78"/>
      <c r="AF37" s="78"/>
      <c r="AG37" s="78"/>
      <c r="AH37" s="78"/>
      <c r="AI37" s="78"/>
    </row>
    <row r="38" spans="16:35" x14ac:dyDescent="0.3">
      <c r="Z38" s="302"/>
      <c r="AA38" s="303"/>
      <c r="AB38" s="303"/>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mergeCells count="4">
    <mergeCell ref="AA31:AB33"/>
    <mergeCell ref="Z36:Z38"/>
    <mergeCell ref="AA36:AB38"/>
    <mergeCell ref="Z27:AB28"/>
  </mergeCells>
  <pageMargins left="0.7" right="0.7" top="0.75" bottom="0.75" header="0.3" footer="0.3"/>
  <pageSetup scale="3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2:AI80"/>
  <sheetViews>
    <sheetView zoomScale="60" zoomScaleNormal="60" workbookViewId="0">
      <selection activeCell="AE32" sqref="AE32"/>
    </sheetView>
  </sheetViews>
  <sheetFormatPr defaultColWidth="9.109375" defaultRowHeight="14.4" x14ac:dyDescent="0.3"/>
  <cols>
    <col min="1" max="9" width="9.109375" style="55"/>
    <col min="10" max="10" width="11.5546875" style="55" customWidth="1"/>
    <col min="11" max="11" width="12.44140625" style="55" customWidth="1"/>
    <col min="12" max="12" width="15.6640625" style="55" customWidth="1"/>
    <col min="13" max="15" width="9.109375" style="55"/>
    <col min="16" max="16" width="9.33203125" style="55" customWidth="1"/>
    <col min="17" max="17" width="8.109375" style="55" customWidth="1"/>
    <col min="18" max="20" width="9.109375" style="55"/>
    <col min="21" max="21" width="7.44140625" style="55" customWidth="1"/>
    <col min="22" max="22" width="8.109375" style="55" customWidth="1"/>
    <col min="23" max="16384" width="9.109375" style="55"/>
  </cols>
  <sheetData>
    <row r="12" spans="2:35" x14ac:dyDescent="0.3">
      <c r="B12" s="55" t="s">
        <v>74</v>
      </c>
    </row>
    <row r="13" spans="2:35" ht="25.8" x14ac:dyDescent="0.5">
      <c r="Q13" s="85"/>
      <c r="R13" s="85"/>
      <c r="S13" s="85"/>
      <c r="T13" s="85"/>
      <c r="U13" s="85"/>
      <c r="V13" s="85"/>
      <c r="W13" s="85"/>
      <c r="X13" s="85"/>
      <c r="Y13" s="85"/>
      <c r="Z13" s="85"/>
      <c r="AA13" s="85"/>
      <c r="AB13" s="85"/>
    </row>
    <row r="14" spans="2:35" ht="25.8" x14ac:dyDescent="0.5">
      <c r="Q14" s="85"/>
      <c r="R14" s="85"/>
      <c r="S14" s="85"/>
      <c r="T14" s="85"/>
      <c r="U14" s="85"/>
      <c r="V14" s="85"/>
      <c r="W14" s="85"/>
      <c r="X14" s="85"/>
      <c r="Y14" s="85"/>
      <c r="Z14" s="85"/>
      <c r="AA14" s="85"/>
      <c r="AB14" s="85"/>
      <c r="AC14" s="78"/>
      <c r="AD14" s="78"/>
      <c r="AE14" s="78"/>
      <c r="AF14" s="78"/>
      <c r="AG14" s="78"/>
      <c r="AH14" s="78"/>
      <c r="AI14" s="78"/>
    </row>
    <row r="15" spans="2:35" ht="25.8" x14ac:dyDescent="0.5">
      <c r="Q15" s="85"/>
      <c r="R15" s="85"/>
      <c r="S15" s="85"/>
      <c r="T15" s="85"/>
      <c r="U15" s="85"/>
      <c r="V15" s="85"/>
      <c r="W15" s="85"/>
      <c r="X15" s="85"/>
      <c r="Y15" s="85"/>
      <c r="Z15" s="85"/>
      <c r="AA15" s="85"/>
      <c r="AB15" s="85"/>
      <c r="AC15" s="78"/>
      <c r="AD15" s="78"/>
      <c r="AE15" s="78"/>
      <c r="AF15" s="78"/>
      <c r="AG15" s="78"/>
      <c r="AH15" s="78"/>
      <c r="AI15" s="78"/>
    </row>
    <row r="16" spans="2:35" ht="25.8" x14ac:dyDescent="0.5">
      <c r="Q16" s="85"/>
      <c r="R16" s="85"/>
      <c r="S16" s="85"/>
      <c r="T16" s="85"/>
      <c r="U16" s="85"/>
      <c r="V16" s="85"/>
      <c r="W16" s="85"/>
      <c r="X16" s="85"/>
      <c r="Y16" s="85"/>
      <c r="Z16" s="85"/>
      <c r="AA16" s="85"/>
      <c r="AB16" s="85"/>
      <c r="AC16" s="78"/>
      <c r="AD16" s="78"/>
      <c r="AE16" s="78"/>
      <c r="AF16" s="78"/>
      <c r="AG16" s="78"/>
      <c r="AH16" s="78"/>
      <c r="AI16" s="78"/>
    </row>
    <row r="17" spans="13:35" ht="25.8" x14ac:dyDescent="0.5">
      <c r="Q17" s="85"/>
      <c r="R17" s="85"/>
      <c r="S17" s="85"/>
      <c r="T17" s="85"/>
      <c r="U17" s="85"/>
      <c r="V17" s="85"/>
      <c r="W17" s="85"/>
      <c r="X17" s="85"/>
      <c r="Y17" s="85"/>
      <c r="Z17" s="85"/>
      <c r="AA17" s="85"/>
      <c r="AB17" s="85"/>
      <c r="AC17" s="78"/>
      <c r="AD17" s="78"/>
      <c r="AE17" s="78"/>
      <c r="AF17" s="78"/>
      <c r="AG17" s="78"/>
      <c r="AH17" s="78"/>
      <c r="AI17" s="78"/>
    </row>
    <row r="18" spans="13:35" ht="25.8" x14ac:dyDescent="0.5">
      <c r="Q18" s="85"/>
      <c r="R18" s="85"/>
      <c r="S18" s="85"/>
      <c r="T18" s="85"/>
      <c r="U18" s="85"/>
      <c r="V18" s="85"/>
      <c r="W18" s="85"/>
      <c r="X18" s="85"/>
      <c r="Y18" s="85"/>
      <c r="Z18" s="85"/>
      <c r="AA18" s="85"/>
      <c r="AB18" s="85"/>
      <c r="AC18" s="78"/>
      <c r="AD18" s="78"/>
      <c r="AE18" s="78"/>
      <c r="AF18" s="78"/>
      <c r="AG18" s="78"/>
      <c r="AH18" s="78"/>
      <c r="AI18" s="78"/>
    </row>
    <row r="19" spans="13:35" ht="25.8" x14ac:dyDescent="0.5">
      <c r="Q19" s="85"/>
      <c r="R19" s="85"/>
      <c r="S19" s="85"/>
      <c r="T19" s="85"/>
      <c r="U19" s="85"/>
      <c r="V19" s="85"/>
      <c r="W19" s="85"/>
      <c r="X19" s="85"/>
      <c r="Y19" s="85"/>
      <c r="Z19" s="85"/>
      <c r="AA19" s="85"/>
      <c r="AB19" s="85"/>
      <c r="AE19" s="78"/>
      <c r="AF19" s="78"/>
      <c r="AG19" s="78"/>
      <c r="AH19" s="78"/>
      <c r="AI19" s="78"/>
    </row>
    <row r="20" spans="13:35" ht="25.8" x14ac:dyDescent="0.5">
      <c r="Q20" s="85"/>
      <c r="R20" s="85"/>
      <c r="S20" s="85"/>
      <c r="T20" s="85"/>
      <c r="U20" s="85"/>
      <c r="V20" s="85"/>
      <c r="W20" s="85"/>
      <c r="X20" s="85"/>
      <c r="Y20" s="85"/>
      <c r="Z20" s="85"/>
      <c r="AA20" s="85"/>
      <c r="AB20" s="85"/>
      <c r="AE20" s="78"/>
      <c r="AF20" s="78"/>
      <c r="AG20" s="78"/>
      <c r="AH20" s="78"/>
      <c r="AI20" s="78"/>
    </row>
    <row r="21" spans="13:35" ht="25.8" x14ac:dyDescent="0.5">
      <c r="Q21" s="85"/>
      <c r="R21" s="85"/>
      <c r="S21" s="85"/>
      <c r="T21" s="85"/>
      <c r="U21" s="85"/>
      <c r="V21" s="85"/>
      <c r="W21" s="85"/>
      <c r="X21" s="85"/>
      <c r="Y21" s="85"/>
      <c r="Z21" s="85"/>
      <c r="AA21" s="85"/>
      <c r="AB21" s="85"/>
      <c r="AC21" s="78"/>
      <c r="AD21" s="78"/>
      <c r="AE21" s="78"/>
      <c r="AF21" s="78"/>
      <c r="AG21" s="78"/>
      <c r="AH21" s="78"/>
      <c r="AI21" s="78"/>
    </row>
    <row r="22" spans="13:35" ht="23.25" customHeight="1" x14ac:dyDescent="0.5">
      <c r="Q22" s="85"/>
      <c r="R22" s="85"/>
      <c r="S22" s="85"/>
      <c r="T22" s="85"/>
      <c r="U22" s="85"/>
      <c r="V22" s="85"/>
      <c r="W22" s="85"/>
      <c r="X22" s="85"/>
      <c r="Y22" s="85"/>
      <c r="Z22" s="85"/>
      <c r="AA22" s="85"/>
      <c r="AB22" s="85"/>
      <c r="AC22" s="78"/>
      <c r="AD22" s="78"/>
      <c r="AE22" s="78"/>
      <c r="AF22" s="78"/>
      <c r="AG22" s="78"/>
      <c r="AH22" s="78"/>
      <c r="AI22" s="78"/>
    </row>
    <row r="23" spans="13:35" ht="23.25" customHeight="1" x14ac:dyDescent="0.5">
      <c r="Q23" s="85"/>
      <c r="R23" s="85"/>
      <c r="S23" s="85"/>
      <c r="T23" s="85"/>
      <c r="U23" s="85"/>
      <c r="V23" s="85"/>
      <c r="W23" s="85"/>
      <c r="X23" s="85"/>
      <c r="Y23" s="85"/>
      <c r="Z23" s="85"/>
      <c r="AA23" s="85"/>
      <c r="AB23" s="85"/>
      <c r="AC23" s="78"/>
      <c r="AD23" s="78"/>
      <c r="AE23" s="78"/>
      <c r="AF23" s="78"/>
      <c r="AG23" s="78"/>
      <c r="AH23" s="78"/>
      <c r="AI23" s="78"/>
    </row>
    <row r="24" spans="13:35" ht="25.8" x14ac:dyDescent="0.5">
      <c r="M24" s="81"/>
      <c r="Q24" s="85"/>
      <c r="R24" s="85"/>
      <c r="S24" s="85"/>
      <c r="T24" s="85"/>
      <c r="U24" s="85"/>
      <c r="V24" s="85"/>
      <c r="W24" s="85"/>
      <c r="X24" s="85"/>
      <c r="Y24" s="85"/>
      <c r="Z24" s="85"/>
      <c r="AA24" s="85"/>
      <c r="AB24" s="85"/>
      <c r="AC24" s="78"/>
      <c r="AD24" s="78"/>
      <c r="AE24" s="78"/>
      <c r="AF24" s="78"/>
      <c r="AG24" s="78"/>
      <c r="AH24" s="78"/>
      <c r="AI24" s="78"/>
    </row>
    <row r="25" spans="13:35" ht="25.8" x14ac:dyDescent="0.5">
      <c r="Q25" s="85"/>
      <c r="R25" s="85"/>
      <c r="S25" s="85"/>
      <c r="T25" s="85"/>
      <c r="U25" s="85"/>
      <c r="V25" s="85"/>
      <c r="W25" s="85"/>
      <c r="X25" s="85"/>
      <c r="Y25" s="85"/>
      <c r="Z25" s="85"/>
      <c r="AA25" s="85"/>
      <c r="AB25" s="85"/>
      <c r="AC25" s="78"/>
      <c r="AD25" s="78"/>
      <c r="AE25" s="78"/>
      <c r="AF25" s="78"/>
      <c r="AG25" s="78"/>
      <c r="AH25" s="78"/>
      <c r="AI25" s="78"/>
    </row>
    <row r="26" spans="13:35" ht="25.8" x14ac:dyDescent="0.5">
      <c r="Q26" s="85"/>
      <c r="R26" s="85"/>
      <c r="S26" s="85"/>
      <c r="T26" s="85"/>
      <c r="U26" s="85"/>
      <c r="V26" s="85"/>
      <c r="W26" s="85"/>
      <c r="X26" s="85"/>
      <c r="Y26" s="85"/>
      <c r="Z26" s="85"/>
      <c r="AC26" s="305">
        <f>1-EXP(-3*0.167)</f>
        <v>0.3940755677828125</v>
      </c>
      <c r="AD26" s="305"/>
      <c r="AE26" s="78"/>
      <c r="AF26" s="78"/>
      <c r="AG26" s="78"/>
      <c r="AH26" s="78"/>
      <c r="AI26" s="78"/>
    </row>
    <row r="27" spans="13:35" ht="23.25" customHeight="1" x14ac:dyDescent="0.5">
      <c r="Q27" s="85"/>
      <c r="R27" s="85"/>
      <c r="S27" s="85"/>
      <c r="T27" s="85"/>
      <c r="U27" s="85"/>
      <c r="V27" s="85"/>
      <c r="W27" s="85"/>
      <c r="X27" s="85"/>
      <c r="Y27" s="85"/>
      <c r="Z27" s="85"/>
      <c r="AC27" s="305"/>
      <c r="AD27" s="305"/>
      <c r="AE27" s="78"/>
      <c r="AF27" s="78"/>
      <c r="AG27" s="78"/>
      <c r="AH27" s="78"/>
      <c r="AI27" s="78"/>
    </row>
    <row r="28" spans="13:35" ht="23.25" customHeight="1" x14ac:dyDescent="0.5">
      <c r="Q28" s="85"/>
      <c r="R28" s="85"/>
      <c r="S28" s="85"/>
      <c r="T28" s="85"/>
      <c r="U28" s="85"/>
      <c r="V28" s="85"/>
      <c r="W28" s="85"/>
      <c r="X28" s="85"/>
      <c r="Y28" s="85"/>
      <c r="Z28" s="85"/>
      <c r="AA28" s="85"/>
      <c r="AB28" s="85"/>
      <c r="AC28" s="78"/>
      <c r="AD28" s="78"/>
      <c r="AE28" s="78"/>
      <c r="AF28" s="78"/>
      <c r="AG28" s="78"/>
      <c r="AH28" s="78"/>
      <c r="AI28" s="78"/>
    </row>
    <row r="29" spans="13:35" ht="25.8" x14ac:dyDescent="0.5">
      <c r="Q29" s="85"/>
      <c r="R29" s="85"/>
      <c r="S29" s="85"/>
      <c r="T29" s="85"/>
      <c r="U29" s="85"/>
      <c r="V29" s="85"/>
      <c r="W29" s="85"/>
      <c r="X29" s="85"/>
      <c r="Y29" s="85"/>
      <c r="Z29" s="85"/>
      <c r="AA29" s="85"/>
      <c r="AB29" s="78"/>
      <c r="AC29" s="78"/>
      <c r="AD29" s="78"/>
      <c r="AE29" s="78"/>
      <c r="AF29" s="78"/>
      <c r="AG29" s="78"/>
      <c r="AH29" s="78"/>
      <c r="AI29" s="78"/>
    </row>
    <row r="30" spans="13:35" ht="25.8" x14ac:dyDescent="0.5">
      <c r="Q30" s="85"/>
      <c r="R30" s="85"/>
      <c r="S30" s="85"/>
      <c r="T30" s="85"/>
      <c r="U30" s="85"/>
      <c r="V30" s="85"/>
      <c r="W30" s="85"/>
      <c r="X30" s="85"/>
      <c r="Y30" s="85"/>
      <c r="Z30" s="85"/>
      <c r="AA30" s="85"/>
      <c r="AB30" s="78"/>
      <c r="AC30" s="78"/>
      <c r="AD30" s="78"/>
      <c r="AE30" s="78"/>
      <c r="AF30" s="78"/>
      <c r="AG30" s="78"/>
      <c r="AH30" s="78"/>
      <c r="AI30" s="78"/>
    </row>
    <row r="31" spans="13:35" ht="25.8" customHeight="1" x14ac:dyDescent="0.5">
      <c r="Q31" s="85"/>
      <c r="R31" s="85"/>
      <c r="S31" s="85"/>
      <c r="T31" s="85"/>
      <c r="U31" s="85"/>
      <c r="V31" s="85"/>
      <c r="W31" s="85"/>
      <c r="X31" s="85"/>
      <c r="Y31" s="85"/>
      <c r="Z31" s="85"/>
      <c r="AA31" s="85"/>
      <c r="AB31" s="78"/>
      <c r="AC31" s="78"/>
      <c r="AD31" s="78"/>
      <c r="AE31" s="78"/>
      <c r="AF31" s="78"/>
      <c r="AG31" s="78"/>
      <c r="AH31" s="78"/>
      <c r="AI31" s="78"/>
    </row>
    <row r="32" spans="13:35" ht="25.8" customHeight="1" x14ac:dyDescent="0.5">
      <c r="Q32" s="85"/>
      <c r="R32" s="85"/>
      <c r="S32" s="85"/>
      <c r="T32" s="85"/>
      <c r="U32" s="85"/>
      <c r="V32" s="85"/>
      <c r="W32" s="85"/>
      <c r="X32" s="85"/>
      <c r="Y32" s="85"/>
      <c r="Z32" s="85"/>
      <c r="AA32" s="85"/>
      <c r="AB32" s="78"/>
      <c r="AC32" s="78"/>
      <c r="AD32" s="78"/>
      <c r="AE32" s="78"/>
      <c r="AF32" s="78"/>
      <c r="AG32" s="78"/>
      <c r="AH32" s="78"/>
      <c r="AI32" s="78"/>
    </row>
    <row r="33" spans="16:35" ht="25.8" x14ac:dyDescent="0.5">
      <c r="Q33" s="85"/>
      <c r="R33" s="85"/>
      <c r="S33" s="85"/>
      <c r="T33" s="85"/>
      <c r="U33" s="85"/>
      <c r="V33" s="85"/>
      <c r="W33" s="85"/>
      <c r="X33" s="85"/>
      <c r="Y33" s="85"/>
      <c r="Z33" s="85"/>
      <c r="AA33" s="85"/>
      <c r="AB33" s="78"/>
      <c r="AC33" s="78"/>
      <c r="AD33" s="78"/>
      <c r="AE33" s="78"/>
      <c r="AF33" s="78"/>
      <c r="AG33" s="78"/>
      <c r="AH33" s="78"/>
      <c r="AI33" s="78"/>
    </row>
    <row r="34" spans="16:35" ht="25.8" x14ac:dyDescent="0.5">
      <c r="Q34" s="85"/>
      <c r="R34" s="85"/>
      <c r="S34" s="85"/>
      <c r="T34" s="85"/>
      <c r="U34" s="85"/>
      <c r="V34" s="85"/>
      <c r="W34" s="85"/>
      <c r="X34" s="85"/>
      <c r="Y34" s="85"/>
      <c r="Z34" s="85"/>
      <c r="AA34" s="85"/>
      <c r="AB34" s="85"/>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mergeCells count="1">
    <mergeCell ref="AC26:AD27"/>
  </mergeCells>
  <pageMargins left="0.7" right="0.7" top="0.75" bottom="0.75" header="0.3" footer="0.3"/>
  <pageSetup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2:AI80"/>
  <sheetViews>
    <sheetView zoomScale="70" zoomScaleNormal="70" workbookViewId="0"/>
  </sheetViews>
  <sheetFormatPr defaultColWidth="9.109375" defaultRowHeight="14.4" x14ac:dyDescent="0.3"/>
  <cols>
    <col min="1" max="9" width="9.109375" style="55"/>
    <col min="10" max="10" width="11.5546875" style="55" customWidth="1"/>
    <col min="11" max="11" width="12.44140625" style="55" customWidth="1"/>
    <col min="12" max="12" width="15.6640625" style="55" customWidth="1"/>
    <col min="13" max="15" width="9.109375" style="55"/>
    <col min="16" max="16" width="9.33203125" style="55" customWidth="1"/>
    <col min="17" max="17" width="8.109375" style="55" customWidth="1"/>
    <col min="18" max="20" width="9.109375" style="55"/>
    <col min="21" max="21" width="7.44140625" style="55" customWidth="1"/>
    <col min="22" max="22" width="8.109375" style="55" customWidth="1"/>
    <col min="23" max="16384" width="9.109375" style="55"/>
  </cols>
  <sheetData>
    <row r="12" spans="2:35" x14ac:dyDescent="0.3">
      <c r="B12" s="55" t="s">
        <v>74</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81"/>
      <c r="R20" s="80"/>
      <c r="S20" s="80"/>
      <c r="T20" s="80"/>
      <c r="U20" s="80"/>
      <c r="V20"/>
      <c r="W20"/>
      <c r="X20"/>
      <c r="Y20"/>
      <c r="Z20"/>
      <c r="AA20"/>
      <c r="AB20"/>
      <c r="AC20" s="78"/>
      <c r="AD20" s="78"/>
      <c r="AE20" s="78"/>
      <c r="AF20" s="78"/>
      <c r="AG20" s="78"/>
      <c r="AH20" s="78"/>
      <c r="AI20" s="78"/>
    </row>
    <row r="21" spans="13:35" ht="23.4" x14ac:dyDescent="0.45">
      <c r="Q21" s="181"/>
      <c r="R21" s="80"/>
      <c r="S21" s="80"/>
      <c r="T21" s="80"/>
      <c r="U21" s="80"/>
      <c r="V21"/>
      <c r="W21"/>
      <c r="X21"/>
      <c r="Y21"/>
      <c r="Z21"/>
      <c r="AA21"/>
      <c r="AB21"/>
      <c r="AC21" s="78"/>
      <c r="AD21" s="78"/>
      <c r="AE21" s="78"/>
      <c r="AF21" s="78"/>
      <c r="AG21" s="78"/>
      <c r="AH21" s="78"/>
      <c r="AI21" s="78"/>
    </row>
    <row r="22" spans="13:35" ht="23.25" customHeight="1" x14ac:dyDescent="0.45">
      <c r="Q22" s="181"/>
      <c r="R22" s="80"/>
      <c r="S22" s="80"/>
      <c r="T22" s="80"/>
      <c r="U22" s="80"/>
      <c r="V22" s="182"/>
      <c r="W22" s="182"/>
      <c r="X22"/>
      <c r="Y22"/>
      <c r="Z22"/>
      <c r="AA22"/>
      <c r="AB22"/>
      <c r="AC22" s="78"/>
      <c r="AD22" s="78"/>
      <c r="AE22" s="78"/>
      <c r="AF22" s="78"/>
      <c r="AG22" s="78"/>
      <c r="AH22" s="78"/>
      <c r="AI22" s="78"/>
    </row>
    <row r="23" spans="13:35" ht="23.25" customHeight="1" x14ac:dyDescent="0.45">
      <c r="Q23" s="181"/>
      <c r="R23" s="80"/>
      <c r="S23" s="80"/>
      <c r="T23" s="80"/>
      <c r="U23" s="80"/>
      <c r="V23" s="182"/>
      <c r="W23" s="182"/>
      <c r="X23"/>
      <c r="Y23"/>
      <c r="Z23"/>
      <c r="AA23"/>
      <c r="AB23"/>
      <c r="AC23" s="78"/>
      <c r="AD23" s="78"/>
      <c r="AE23" s="78"/>
      <c r="AF23" s="78"/>
      <c r="AG23" s="78"/>
      <c r="AH23" s="78"/>
      <c r="AI23" s="78"/>
    </row>
    <row r="24" spans="13:35" ht="23.4" x14ac:dyDescent="0.45">
      <c r="M24" s="81"/>
      <c r="Q24" s="181"/>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83"/>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82"/>
      <c r="W27" s="182"/>
      <c r="X27"/>
      <c r="Y27"/>
      <c r="Z27"/>
      <c r="AA27"/>
      <c r="AB27"/>
      <c r="AC27" s="78"/>
      <c r="AD27" s="78"/>
      <c r="AE27" s="78"/>
      <c r="AF27" s="78"/>
      <c r="AG27" s="78"/>
      <c r="AH27" s="78"/>
      <c r="AI27" s="78"/>
    </row>
    <row r="28" spans="13:35" ht="23.25" customHeight="1" x14ac:dyDescent="0.45">
      <c r="Q28" s="80"/>
      <c r="R28" s="80"/>
      <c r="S28" s="80"/>
      <c r="T28" s="80"/>
      <c r="U28" s="80"/>
      <c r="V28" s="182"/>
      <c r="W28" s="182"/>
      <c r="X28"/>
      <c r="Y28"/>
      <c r="Z28"/>
      <c r="AA28"/>
      <c r="AB28"/>
      <c r="AC28" s="78"/>
      <c r="AD28" s="78"/>
      <c r="AE28" s="78"/>
      <c r="AF28" s="78"/>
      <c r="AG28" s="78"/>
      <c r="AH28" s="78"/>
      <c r="AI28" s="78"/>
    </row>
    <row r="29" spans="13:35" x14ac:dyDescent="0.3">
      <c r="Q29"/>
      <c r="R29"/>
      <c r="S29"/>
      <c r="T29"/>
      <c r="U29"/>
      <c r="V29"/>
      <c r="W29"/>
      <c r="X29"/>
      <c r="Y29"/>
      <c r="Z29"/>
      <c r="AA29"/>
      <c r="AB29"/>
      <c r="AC29" s="78"/>
      <c r="AD29" s="78"/>
      <c r="AE29" s="78"/>
      <c r="AF29" s="78"/>
      <c r="AG29" s="78"/>
      <c r="AH29" s="78"/>
      <c r="AI29" s="78"/>
    </row>
    <row r="30" spans="13:35" x14ac:dyDescent="0.3">
      <c r="Q30"/>
      <c r="R30"/>
      <c r="S30"/>
      <c r="T30"/>
      <c r="U30"/>
      <c r="V30"/>
      <c r="W30"/>
      <c r="X30"/>
      <c r="Y30"/>
      <c r="Z30"/>
      <c r="AA30"/>
      <c r="AB30"/>
      <c r="AC30" s="78"/>
      <c r="AD30" s="78"/>
      <c r="AE30" s="78"/>
      <c r="AF30" s="78"/>
      <c r="AG30" s="78"/>
      <c r="AH30" s="78"/>
      <c r="AI30" s="78"/>
    </row>
    <row r="31" spans="13:35" x14ac:dyDescent="0.3">
      <c r="Q31"/>
      <c r="R31"/>
      <c r="S31"/>
      <c r="T31"/>
      <c r="U31"/>
      <c r="V31"/>
      <c r="W31"/>
      <c r="X31"/>
      <c r="Y31"/>
      <c r="Z31"/>
      <c r="AA31"/>
      <c r="AB31"/>
      <c r="AC31" s="78"/>
      <c r="AD31" s="78"/>
      <c r="AE31" s="78"/>
      <c r="AF31" s="78"/>
      <c r="AG31" s="78"/>
      <c r="AH31" s="78"/>
      <c r="AI31" s="78"/>
    </row>
    <row r="32" spans="13:35" x14ac:dyDescent="0.3">
      <c r="Q32"/>
      <c r="R32"/>
      <c r="S32"/>
      <c r="T32"/>
      <c r="U32"/>
      <c r="V32"/>
      <c r="W32"/>
      <c r="X32"/>
      <c r="Y32"/>
      <c r="Z32"/>
      <c r="AA32"/>
      <c r="AB32"/>
      <c r="AC32" s="78"/>
      <c r="AD32" s="78"/>
      <c r="AE32" s="78"/>
      <c r="AF32" s="78"/>
      <c r="AG32" s="78"/>
      <c r="AH32" s="78"/>
      <c r="AI32" s="78"/>
    </row>
    <row r="33" spans="16:35" x14ac:dyDescent="0.3">
      <c r="Q33"/>
      <c r="R33"/>
      <c r="S33"/>
      <c r="T33"/>
      <c r="U33"/>
      <c r="V33"/>
      <c r="W33"/>
      <c r="X33"/>
      <c r="Y33"/>
      <c r="Z33"/>
      <c r="AA33"/>
      <c r="AB33"/>
      <c r="AC33" s="78"/>
      <c r="AD33" s="78"/>
      <c r="AE33" s="78"/>
      <c r="AF33" s="78"/>
      <c r="AG33" s="78"/>
      <c r="AH33" s="78"/>
      <c r="AI33" s="78"/>
    </row>
    <row r="34" spans="16:35" x14ac:dyDescent="0.3">
      <c r="Q34"/>
      <c r="R34"/>
      <c r="S34"/>
      <c r="T34"/>
      <c r="U34"/>
      <c r="V34"/>
      <c r="W34"/>
      <c r="X34"/>
      <c r="Y34"/>
      <c r="Z34"/>
      <c r="AA34"/>
      <c r="AB34"/>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AI80"/>
  <sheetViews>
    <sheetView zoomScale="70" zoomScaleNormal="70" workbookViewId="0">
      <selection activeCell="Z3" sqref="Z3"/>
    </sheetView>
  </sheetViews>
  <sheetFormatPr defaultColWidth="9.109375" defaultRowHeight="14.4" x14ac:dyDescent="0.3"/>
  <cols>
    <col min="1" max="9" width="9.109375" style="55"/>
    <col min="10" max="10" width="11.5546875" style="55" customWidth="1"/>
    <col min="11" max="11" width="12.44140625" style="55" customWidth="1"/>
    <col min="12" max="12" width="15.6640625" style="55" customWidth="1"/>
    <col min="13" max="15" width="9.109375" style="55"/>
    <col min="16" max="16" width="9.33203125" style="55" customWidth="1"/>
    <col min="17" max="17" width="8.109375" style="55" customWidth="1"/>
    <col min="18" max="20" width="9.109375" style="55"/>
    <col min="21" max="21" width="7.44140625" style="55" customWidth="1"/>
    <col min="22" max="22" width="8.109375" style="55" customWidth="1"/>
    <col min="23" max="16384" width="9.109375" style="55"/>
  </cols>
  <sheetData>
    <row r="12" spans="2:35" x14ac:dyDescent="0.3">
      <c r="B12" s="55" t="s">
        <v>74</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81"/>
      <c r="R20" s="80"/>
      <c r="S20" s="80"/>
      <c r="T20" s="80"/>
      <c r="U20" s="80"/>
      <c r="V20"/>
      <c r="W20"/>
      <c r="X20"/>
      <c r="Y20"/>
      <c r="Z20"/>
      <c r="AA20"/>
      <c r="AB20"/>
      <c r="AC20" s="78"/>
      <c r="AD20" s="78"/>
      <c r="AE20" s="78"/>
      <c r="AF20" s="78"/>
      <c r="AG20" s="78"/>
      <c r="AH20" s="78"/>
      <c r="AI20" s="78"/>
    </row>
    <row r="21" spans="13:35" ht="23.4" x14ac:dyDescent="0.45">
      <c r="Q21" s="181"/>
      <c r="R21" s="80"/>
      <c r="S21" s="80"/>
      <c r="T21" s="80"/>
      <c r="U21" s="80"/>
      <c r="V21"/>
      <c r="W21"/>
      <c r="X21"/>
      <c r="Y21"/>
      <c r="Z21"/>
      <c r="AA21"/>
      <c r="AB21"/>
      <c r="AC21" s="78"/>
      <c r="AD21" s="78"/>
      <c r="AE21" s="78"/>
      <c r="AF21" s="78"/>
      <c r="AG21" s="78"/>
      <c r="AH21" s="78"/>
      <c r="AI21" s="78"/>
    </row>
    <row r="22" spans="13:35" ht="23.25" customHeight="1" x14ac:dyDescent="0.45">
      <c r="Q22" s="181"/>
      <c r="R22" s="80"/>
      <c r="S22" s="80"/>
      <c r="T22" s="80"/>
      <c r="U22" s="80"/>
      <c r="V22" s="182"/>
      <c r="W22" s="182"/>
      <c r="X22"/>
      <c r="Y22"/>
      <c r="Z22"/>
      <c r="AA22"/>
      <c r="AB22"/>
      <c r="AC22" s="78"/>
      <c r="AD22" s="78"/>
      <c r="AE22" s="78"/>
      <c r="AF22" s="78"/>
      <c r="AG22" s="78"/>
      <c r="AH22" s="78"/>
      <c r="AI22" s="78"/>
    </row>
    <row r="23" spans="13:35" ht="23.25" customHeight="1" x14ac:dyDescent="0.45">
      <c r="Q23" s="181"/>
      <c r="R23" s="80"/>
      <c r="S23" s="80"/>
      <c r="T23" s="80"/>
      <c r="U23" s="80"/>
      <c r="V23" s="182"/>
      <c r="W23" s="182"/>
      <c r="X23"/>
      <c r="Y23"/>
      <c r="Z23"/>
      <c r="AA23"/>
      <c r="AB23"/>
      <c r="AC23" s="78"/>
      <c r="AD23" s="78"/>
      <c r="AE23" s="78"/>
      <c r="AF23" s="78"/>
      <c r="AG23" s="78"/>
      <c r="AH23" s="78"/>
      <c r="AI23" s="78"/>
    </row>
    <row r="24" spans="13:35" ht="23.4" x14ac:dyDescent="0.45">
      <c r="M24" s="81"/>
      <c r="Q24" s="181"/>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83"/>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82"/>
      <c r="W27" s="182"/>
      <c r="X27"/>
      <c r="Y27"/>
      <c r="Z27"/>
      <c r="AA27"/>
      <c r="AB27"/>
      <c r="AC27" s="78"/>
      <c r="AD27" s="78"/>
      <c r="AE27" s="78"/>
      <c r="AF27" s="78"/>
      <c r="AG27" s="78"/>
      <c r="AH27" s="78"/>
      <c r="AI27" s="78"/>
    </row>
    <row r="28" spans="13:35" ht="23.25" customHeight="1" x14ac:dyDescent="0.3">
      <c r="AC28" s="78"/>
      <c r="AD28" s="78"/>
      <c r="AE28" s="78"/>
      <c r="AF28" s="78"/>
      <c r="AG28" s="78"/>
      <c r="AH28" s="78"/>
      <c r="AI28" s="78"/>
    </row>
    <row r="29" spans="13:35" x14ac:dyDescent="0.3">
      <c r="AC29" s="78"/>
      <c r="AD29" s="78"/>
      <c r="AE29" s="78"/>
      <c r="AF29" s="78"/>
      <c r="AG29" s="78"/>
      <c r="AH29" s="78"/>
      <c r="AI29" s="78"/>
    </row>
    <row r="30" spans="13:35" x14ac:dyDescent="0.3">
      <c r="AC30" s="78"/>
      <c r="AD30" s="78"/>
      <c r="AE30" s="78"/>
      <c r="AF30" s="78"/>
      <c r="AG30" s="78"/>
      <c r="AH30" s="78"/>
      <c r="AI30" s="78"/>
    </row>
    <row r="31" spans="13:35" x14ac:dyDescent="0.3">
      <c r="AC31" s="78"/>
      <c r="AD31" s="78"/>
      <c r="AE31" s="78"/>
      <c r="AF31" s="78"/>
      <c r="AG31" s="78"/>
      <c r="AH31" s="78"/>
      <c r="AI31" s="78"/>
    </row>
    <row r="32" spans="13:35" x14ac:dyDescent="0.3">
      <c r="AC32" s="78"/>
      <c r="AD32" s="78"/>
      <c r="AE32" s="78"/>
      <c r="AF32" s="78"/>
      <c r="AG32" s="78"/>
      <c r="AH32" s="78"/>
      <c r="AI32" s="78"/>
    </row>
    <row r="33" spans="16:35" x14ac:dyDescent="0.3">
      <c r="AC33" s="78"/>
      <c r="AD33" s="78"/>
      <c r="AE33" s="78"/>
      <c r="AF33" s="78"/>
      <c r="AG33" s="78"/>
      <c r="AH33" s="78"/>
      <c r="AI33" s="78"/>
    </row>
    <row r="34" spans="16:35" x14ac:dyDescent="0.3">
      <c r="AC34" s="78"/>
      <c r="AD34" s="78"/>
      <c r="AE34" s="78"/>
      <c r="AF34" s="78"/>
      <c r="AG34" s="78"/>
      <c r="AH34" s="78"/>
      <c r="AI34" s="78"/>
    </row>
    <row r="35" spans="16:35" x14ac:dyDescent="0.3">
      <c r="AC35" s="78"/>
      <c r="AD35" s="78"/>
      <c r="AE35" s="78"/>
      <c r="AF35" s="78"/>
      <c r="AG35" s="78"/>
      <c r="AH35" s="78"/>
      <c r="AI35" s="78"/>
    </row>
    <row r="36" spans="16:35" x14ac:dyDescent="0.3">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2:AI80"/>
  <sheetViews>
    <sheetView zoomScale="70" zoomScaleNormal="70" workbookViewId="0"/>
  </sheetViews>
  <sheetFormatPr defaultColWidth="9.109375" defaultRowHeight="14.4" x14ac:dyDescent="0.3"/>
  <cols>
    <col min="1" max="9" width="9.109375" style="55"/>
    <col min="10" max="10" width="11.5546875" style="55" customWidth="1"/>
    <col min="11" max="11" width="12.44140625" style="55" customWidth="1"/>
    <col min="12" max="12" width="15.6640625" style="55" customWidth="1"/>
    <col min="13" max="15" width="9.109375" style="55"/>
    <col min="16" max="16" width="9.33203125" style="55" customWidth="1"/>
    <col min="17" max="17" width="8.109375" style="55" customWidth="1"/>
    <col min="18" max="20" width="9.109375" style="55"/>
    <col min="21" max="21" width="7.44140625" style="55" customWidth="1"/>
    <col min="22" max="22" width="8.109375" style="55" customWidth="1"/>
    <col min="23" max="16384" width="9.109375" style="55"/>
  </cols>
  <sheetData>
    <row r="12" spans="2:35" x14ac:dyDescent="0.3">
      <c r="B12" s="55" t="s">
        <v>74</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81"/>
      <c r="R20" s="80"/>
      <c r="S20" s="80"/>
      <c r="T20" s="80"/>
      <c r="U20" s="80"/>
      <c r="V20"/>
      <c r="W20"/>
      <c r="X20"/>
      <c r="Y20"/>
      <c r="Z20"/>
      <c r="AA20"/>
      <c r="AB20"/>
      <c r="AC20" s="78"/>
      <c r="AD20" s="78"/>
      <c r="AE20" s="78"/>
      <c r="AF20" s="78"/>
      <c r="AG20" s="78"/>
      <c r="AH20" s="78"/>
      <c r="AI20" s="78"/>
    </row>
    <row r="21" spans="13:35" ht="23.4" x14ac:dyDescent="0.45">
      <c r="Q21" s="181"/>
      <c r="R21" s="80"/>
      <c r="S21" s="80"/>
      <c r="T21" s="80"/>
      <c r="U21" s="80"/>
      <c r="V21"/>
      <c r="W21"/>
      <c r="X21"/>
      <c r="Y21"/>
      <c r="Z21"/>
      <c r="AA21"/>
      <c r="AB21"/>
      <c r="AC21" s="78"/>
      <c r="AD21" s="78"/>
      <c r="AE21" s="78"/>
      <c r="AF21" s="78"/>
      <c r="AG21" s="78"/>
      <c r="AH21" s="78"/>
      <c r="AI21" s="78"/>
    </row>
    <row r="22" spans="13:35" ht="23.25" customHeight="1" x14ac:dyDescent="0.45">
      <c r="Q22" s="181"/>
      <c r="R22" s="80"/>
      <c r="S22" s="80"/>
      <c r="T22" s="80"/>
      <c r="U22" s="80"/>
      <c r="V22" s="182"/>
      <c r="W22" s="182"/>
      <c r="X22"/>
      <c r="Y22"/>
      <c r="Z22"/>
      <c r="AA22"/>
      <c r="AB22"/>
      <c r="AC22" s="78"/>
      <c r="AD22" s="78"/>
      <c r="AE22" s="78"/>
      <c r="AF22" s="78"/>
      <c r="AG22" s="78"/>
      <c r="AH22" s="78"/>
      <c r="AI22" s="78"/>
    </row>
    <row r="23" spans="13:35" ht="23.25" customHeight="1" x14ac:dyDescent="0.45">
      <c r="Q23" s="181"/>
      <c r="R23" s="80"/>
      <c r="S23" s="80"/>
      <c r="T23" s="80"/>
      <c r="U23" s="80"/>
      <c r="V23" s="182"/>
      <c r="W23" s="182"/>
      <c r="X23"/>
      <c r="Y23"/>
      <c r="Z23"/>
      <c r="AA23"/>
      <c r="AB23"/>
      <c r="AC23" s="78"/>
      <c r="AD23" s="78"/>
      <c r="AE23" s="78"/>
      <c r="AF23" s="78"/>
      <c r="AG23" s="78"/>
      <c r="AH23" s="78"/>
      <c r="AI23" s="78"/>
    </row>
    <row r="24" spans="13:35" ht="23.4" x14ac:dyDescent="0.45">
      <c r="M24" s="81"/>
      <c r="Q24" s="181"/>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83"/>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82"/>
      <c r="W27" s="182"/>
      <c r="X27"/>
      <c r="Y27"/>
      <c r="Z27"/>
      <c r="AA27"/>
      <c r="AB27"/>
      <c r="AC27" s="78"/>
      <c r="AD27" s="78"/>
      <c r="AE27" s="78"/>
      <c r="AF27" s="78"/>
      <c r="AG27" s="78"/>
      <c r="AH27" s="78"/>
      <c r="AI27" s="78"/>
    </row>
    <row r="28" spans="13:35" ht="23.25" customHeight="1" x14ac:dyDescent="0.45">
      <c r="Q28" s="80"/>
      <c r="R28" s="80"/>
      <c r="S28" s="80"/>
      <c r="T28" s="80"/>
      <c r="U28" s="80"/>
      <c r="V28" s="182"/>
      <c r="W28" s="182"/>
      <c r="X28"/>
      <c r="Y28"/>
      <c r="Z28"/>
      <c r="AA28"/>
      <c r="AB28"/>
      <c r="AC28" s="78"/>
      <c r="AD28" s="78"/>
      <c r="AE28" s="78"/>
      <c r="AF28" s="78"/>
      <c r="AG28" s="78"/>
      <c r="AH28" s="78"/>
      <c r="AI28" s="78"/>
    </row>
    <row r="29" spans="13:35" x14ac:dyDescent="0.3">
      <c r="Q29"/>
      <c r="R29"/>
      <c r="S29"/>
      <c r="T29"/>
      <c r="U29"/>
      <c r="V29"/>
      <c r="W29"/>
      <c r="X29"/>
      <c r="Y29"/>
      <c r="Z29"/>
      <c r="AA29"/>
      <c r="AB29"/>
      <c r="AC29" s="78"/>
      <c r="AD29" s="78"/>
      <c r="AE29" s="78"/>
      <c r="AF29" s="78"/>
      <c r="AG29" s="78"/>
      <c r="AH29" s="78"/>
      <c r="AI29" s="78"/>
    </row>
    <row r="30" spans="13:35" x14ac:dyDescent="0.3">
      <c r="Q30"/>
      <c r="R30"/>
      <c r="S30"/>
      <c r="T30"/>
      <c r="U30"/>
      <c r="V30"/>
      <c r="W30"/>
      <c r="X30"/>
      <c r="Y30"/>
      <c r="Z30"/>
      <c r="AA30"/>
      <c r="AB30"/>
      <c r="AC30" s="78"/>
      <c r="AD30" s="78"/>
      <c r="AE30" s="78"/>
      <c r="AF30" s="78"/>
      <c r="AG30" s="78"/>
      <c r="AH30" s="78"/>
      <c r="AI30" s="78"/>
    </row>
    <row r="31" spans="13:35" x14ac:dyDescent="0.3">
      <c r="Q31"/>
      <c r="R31"/>
      <c r="S31"/>
      <c r="T31"/>
      <c r="U31"/>
      <c r="V31"/>
      <c r="W31"/>
      <c r="X31"/>
      <c r="Y31"/>
      <c r="Z31"/>
      <c r="AA31"/>
      <c r="AB31"/>
      <c r="AC31" s="78"/>
      <c r="AD31" s="78"/>
      <c r="AE31" s="78"/>
      <c r="AF31" s="78"/>
      <c r="AG31" s="78"/>
      <c r="AH31" s="78"/>
      <c r="AI31" s="78"/>
    </row>
    <row r="32" spans="13:35" x14ac:dyDescent="0.3">
      <c r="Q32"/>
      <c r="R32"/>
      <c r="S32"/>
      <c r="T32"/>
      <c r="U32"/>
      <c r="V32"/>
      <c r="W32"/>
      <c r="X32"/>
      <c r="Y32"/>
      <c r="Z32"/>
      <c r="AA32"/>
      <c r="AB32"/>
      <c r="AC32" s="78"/>
      <c r="AD32" s="78"/>
      <c r="AE32" s="78"/>
      <c r="AF32" s="78"/>
      <c r="AG32" s="78"/>
      <c r="AH32" s="78"/>
      <c r="AI32" s="78"/>
    </row>
    <row r="33" spans="16:35" x14ac:dyDescent="0.3">
      <c r="Q33"/>
      <c r="R33"/>
      <c r="S33"/>
      <c r="T33"/>
      <c r="U33"/>
      <c r="V33"/>
      <c r="W33"/>
      <c r="X33"/>
      <c r="Y33"/>
      <c r="Z33"/>
      <c r="AA33"/>
      <c r="AB33"/>
      <c r="AC33" s="78"/>
      <c r="AD33" s="78"/>
      <c r="AE33" s="78"/>
      <c r="AF33" s="78"/>
      <c r="AG33" s="78"/>
      <c r="AH33" s="78"/>
      <c r="AI33" s="78"/>
    </row>
    <row r="34" spans="16:35" x14ac:dyDescent="0.3">
      <c r="Q34"/>
      <c r="R34"/>
      <c r="S34"/>
      <c r="T34"/>
      <c r="U34"/>
      <c r="V34"/>
      <c r="W34"/>
      <c r="X34"/>
      <c r="Y34"/>
      <c r="Z34"/>
      <c r="AA34"/>
      <c r="AB34"/>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D2:AB42"/>
  <sheetViews>
    <sheetView zoomScale="70" zoomScaleNormal="70" workbookViewId="0"/>
  </sheetViews>
  <sheetFormatPr defaultColWidth="9.109375" defaultRowHeight="14.4" x14ac:dyDescent="0.3"/>
  <cols>
    <col min="1" max="16" width="9.109375" style="55"/>
    <col min="17" max="17" width="11.6640625" style="55" customWidth="1"/>
    <col min="18" max="16384" width="9.109375" style="55"/>
  </cols>
  <sheetData>
    <row r="2" spans="6:28" x14ac:dyDescent="0.3">
      <c r="F2" s="217"/>
    </row>
    <row r="13" spans="6:28" x14ac:dyDescent="0.3">
      <c r="P13"/>
      <c r="Q13"/>
      <c r="R13"/>
      <c r="S13"/>
      <c r="T13"/>
      <c r="U13"/>
      <c r="V13"/>
      <c r="W13"/>
      <c r="X13"/>
      <c r="Y13"/>
      <c r="Z13"/>
      <c r="AA13"/>
      <c r="AB13"/>
    </row>
    <row r="14" spans="6:28" x14ac:dyDescent="0.3">
      <c r="P14"/>
      <c r="Q14"/>
      <c r="R14"/>
      <c r="S14"/>
      <c r="T14"/>
      <c r="U14"/>
      <c r="V14"/>
      <c r="W14"/>
      <c r="X14"/>
      <c r="Y14"/>
      <c r="Z14"/>
      <c r="AA14"/>
      <c r="AB14"/>
    </row>
    <row r="15" spans="6:28" x14ac:dyDescent="0.3">
      <c r="P15"/>
      <c r="Q15"/>
      <c r="R15"/>
      <c r="S15"/>
      <c r="T15"/>
      <c r="U15"/>
      <c r="V15"/>
      <c r="W15"/>
      <c r="X15"/>
      <c r="Y15"/>
      <c r="Z15"/>
      <c r="AA15"/>
      <c r="AB15"/>
    </row>
    <row r="16" spans="6:28" x14ac:dyDescent="0.3">
      <c r="P16"/>
      <c r="Q16"/>
      <c r="R16"/>
      <c r="S16"/>
      <c r="T16"/>
      <c r="U16"/>
      <c r="V16"/>
      <c r="W16"/>
      <c r="X16"/>
      <c r="Y16"/>
      <c r="Z16"/>
      <c r="AA16"/>
      <c r="AB16"/>
    </row>
    <row r="17" spans="4:28" x14ac:dyDescent="0.3">
      <c r="P17"/>
      <c r="Q17"/>
      <c r="R17"/>
      <c r="S17"/>
      <c r="T17"/>
      <c r="U17"/>
      <c r="V17"/>
      <c r="W17"/>
      <c r="X17"/>
      <c r="Y17"/>
      <c r="Z17"/>
      <c r="AA17"/>
      <c r="AB17"/>
    </row>
    <row r="18" spans="4:28" x14ac:dyDescent="0.3">
      <c r="P18"/>
      <c r="Q18"/>
      <c r="R18"/>
      <c r="S18"/>
      <c r="T18"/>
      <c r="U18"/>
      <c r="V18"/>
      <c r="W18"/>
      <c r="X18"/>
      <c r="Y18"/>
      <c r="Z18"/>
      <c r="AA18"/>
      <c r="AB18"/>
    </row>
    <row r="19" spans="4:28" x14ac:dyDescent="0.3">
      <c r="P19"/>
      <c r="Q19"/>
      <c r="R19"/>
      <c r="S19"/>
      <c r="T19"/>
      <c r="U19"/>
      <c r="V19"/>
      <c r="W19"/>
      <c r="X19"/>
      <c r="Y19"/>
      <c r="Z19"/>
      <c r="AA19"/>
      <c r="AB19"/>
    </row>
    <row r="20" spans="4:28" x14ac:dyDescent="0.3">
      <c r="P20"/>
      <c r="Q20"/>
      <c r="R20"/>
      <c r="S20"/>
      <c r="T20"/>
      <c r="U20"/>
      <c r="V20"/>
      <c r="W20"/>
      <c r="X20"/>
      <c r="Y20"/>
      <c r="Z20"/>
      <c r="AA20"/>
      <c r="AB20"/>
    </row>
    <row r="21" spans="4:28" x14ac:dyDescent="0.3">
      <c r="P21"/>
      <c r="Q21"/>
      <c r="R21"/>
      <c r="S21"/>
      <c r="T21"/>
      <c r="U21"/>
      <c r="V21"/>
      <c r="W21"/>
      <c r="X21"/>
      <c r="Y21"/>
      <c r="Z21"/>
      <c r="AA21"/>
      <c r="AB21"/>
    </row>
    <row r="22" spans="4:28" x14ac:dyDescent="0.3">
      <c r="P22"/>
      <c r="Q22"/>
      <c r="R22"/>
      <c r="S22"/>
      <c r="T22"/>
      <c r="U22"/>
      <c r="V22"/>
      <c r="W22"/>
      <c r="X22"/>
      <c r="Y22"/>
      <c r="Z22"/>
      <c r="AA22"/>
      <c r="AB22"/>
    </row>
    <row r="23" spans="4:28" x14ac:dyDescent="0.3">
      <c r="P23"/>
      <c r="Q23"/>
      <c r="R23"/>
      <c r="S23"/>
      <c r="T23"/>
      <c r="U23"/>
      <c r="V23"/>
      <c r="W23"/>
      <c r="X23"/>
      <c r="Y23"/>
      <c r="Z23"/>
      <c r="AA23"/>
      <c r="AB23"/>
    </row>
    <row r="24" spans="4:28" x14ac:dyDescent="0.3">
      <c r="P24"/>
      <c r="Q24"/>
      <c r="R24"/>
      <c r="S24"/>
      <c r="T24"/>
      <c r="U24"/>
      <c r="V24"/>
      <c r="W24"/>
      <c r="X24"/>
      <c r="Y24"/>
      <c r="Z24"/>
      <c r="AA24"/>
      <c r="AB24"/>
    </row>
    <row r="25" spans="4:28" x14ac:dyDescent="0.3">
      <c r="P25"/>
      <c r="Q25"/>
      <c r="R25"/>
      <c r="S25"/>
      <c r="T25"/>
      <c r="U25"/>
      <c r="V25"/>
      <c r="W25"/>
      <c r="X25"/>
      <c r="Y25"/>
      <c r="Z25"/>
      <c r="AA25"/>
      <c r="AB25"/>
    </row>
    <row r="26" spans="4:28" ht="21" x14ac:dyDescent="0.3">
      <c r="D26" s="174"/>
      <c r="E26" s="174"/>
      <c r="F26" s="174"/>
      <c r="G26" s="174"/>
      <c r="H26" s="174"/>
      <c r="P26"/>
      <c r="Q26"/>
      <c r="R26"/>
      <c r="S26"/>
      <c r="T26"/>
      <c r="U26"/>
      <c r="V26"/>
      <c r="W26"/>
      <c r="X26"/>
      <c r="Y26"/>
      <c r="Z26"/>
      <c r="AA26"/>
      <c r="AB26"/>
    </row>
    <row r="27" spans="4:28" ht="21" x14ac:dyDescent="0.3">
      <c r="D27" s="174"/>
      <c r="E27" s="174"/>
      <c r="F27" s="174"/>
      <c r="G27" s="174"/>
      <c r="H27" s="174"/>
      <c r="P27"/>
      <c r="Q27"/>
      <c r="R27"/>
      <c r="S27"/>
      <c r="T27"/>
      <c r="U27"/>
      <c r="V27"/>
      <c r="W27"/>
      <c r="X27"/>
      <c r="Y27"/>
      <c r="Z27"/>
      <c r="AA27"/>
      <c r="AB27"/>
    </row>
    <row r="28" spans="4:28" ht="21" x14ac:dyDescent="0.3">
      <c r="D28" s="174"/>
      <c r="E28" s="174"/>
      <c r="F28" s="174"/>
      <c r="G28" s="174"/>
      <c r="H28" s="174"/>
      <c r="P28"/>
      <c r="Q28"/>
      <c r="R28"/>
      <c r="S28"/>
      <c r="T28"/>
      <c r="U28"/>
      <c r="V28"/>
      <c r="W28"/>
      <c r="X28"/>
      <c r="Y28"/>
      <c r="Z28"/>
      <c r="AA28"/>
      <c r="AB28"/>
    </row>
    <row r="29" spans="4:28" ht="21" x14ac:dyDescent="0.3">
      <c r="D29" s="174"/>
      <c r="E29" s="174"/>
      <c r="F29" s="174"/>
      <c r="G29" s="174"/>
      <c r="H29" s="174"/>
      <c r="P29"/>
      <c r="Q29"/>
      <c r="R29"/>
      <c r="S29"/>
      <c r="T29"/>
      <c r="U29"/>
      <c r="V29"/>
      <c r="W29"/>
      <c r="X29"/>
      <c r="Y29"/>
      <c r="Z29"/>
      <c r="AA29"/>
      <c r="AB29"/>
    </row>
    <row r="30" spans="4:28" ht="21" x14ac:dyDescent="0.3">
      <c r="D30" s="174"/>
      <c r="E30" s="174"/>
      <c r="F30" s="174"/>
      <c r="G30" s="174"/>
      <c r="H30" s="174"/>
      <c r="P30"/>
      <c r="Q30" s="184"/>
      <c r="R30" s="184"/>
      <c r="S30" s="184"/>
      <c r="T30" s="184"/>
      <c r="U30" s="185"/>
      <c r="V30"/>
      <c r="W30"/>
      <c r="X30"/>
      <c r="Y30"/>
      <c r="Z30"/>
      <c r="AA30"/>
      <c r="AB30"/>
    </row>
    <row r="31" spans="4:28" x14ac:dyDescent="0.3">
      <c r="P31"/>
      <c r="Q31" s="184"/>
      <c r="R31" s="184"/>
      <c r="S31" s="184"/>
      <c r="T31" s="184"/>
      <c r="U31" s="185"/>
      <c r="V31"/>
      <c r="W31"/>
      <c r="X31"/>
      <c r="Y31"/>
      <c r="Z31"/>
      <c r="AA31"/>
      <c r="AB31"/>
    </row>
    <row r="32" spans="4:28" x14ac:dyDescent="0.3">
      <c r="P32"/>
      <c r="Q32" s="184"/>
      <c r="R32" s="184"/>
      <c r="S32" s="184"/>
      <c r="T32" s="184"/>
      <c r="U32" s="185"/>
      <c r="V32"/>
      <c r="W32"/>
      <c r="X32"/>
      <c r="Y32"/>
      <c r="Z32"/>
      <c r="AA32"/>
      <c r="AB32"/>
    </row>
    <row r="33" spans="16:28" x14ac:dyDescent="0.3">
      <c r="P33"/>
      <c r="Q33" s="185"/>
      <c r="R33" s="185"/>
      <c r="S33" s="185"/>
      <c r="T33" s="185"/>
      <c r="U33"/>
      <c r="V33"/>
      <c r="W33"/>
      <c r="X33"/>
      <c r="Y33"/>
      <c r="Z33"/>
      <c r="AA33"/>
      <c r="AB33"/>
    </row>
    <row r="34" spans="16:28" x14ac:dyDescent="0.3">
      <c r="P34"/>
      <c r="Q34"/>
      <c r="R34"/>
      <c r="S34"/>
      <c r="T34"/>
      <c r="U34"/>
      <c r="V34"/>
      <c r="W34"/>
      <c r="X34"/>
      <c r="Y34"/>
      <c r="Z34"/>
      <c r="AA34"/>
      <c r="AB34"/>
    </row>
    <row r="35" spans="16:28" x14ac:dyDescent="0.3">
      <c r="P35"/>
      <c r="Q35"/>
      <c r="R35"/>
      <c r="S35"/>
      <c r="T35"/>
      <c r="U35"/>
      <c r="V35"/>
      <c r="W35"/>
      <c r="X35"/>
      <c r="Y35"/>
      <c r="Z35"/>
      <c r="AA35"/>
      <c r="AB35"/>
    </row>
    <row r="36" spans="16:28" x14ac:dyDescent="0.3">
      <c r="P36"/>
      <c r="Q36" s="184"/>
      <c r="R36" s="184"/>
      <c r="S36" s="184"/>
      <c r="T36" s="184"/>
      <c r="U36" s="185"/>
      <c r="V36"/>
      <c r="W36"/>
      <c r="X36"/>
      <c r="Y36"/>
      <c r="Z36"/>
      <c r="AA36"/>
      <c r="AB36"/>
    </row>
    <row r="37" spans="16:28" x14ac:dyDescent="0.3">
      <c r="P37"/>
      <c r="Q37" s="184"/>
      <c r="R37" s="184"/>
      <c r="S37" s="184"/>
      <c r="T37" s="184"/>
      <c r="U37" s="185"/>
      <c r="V37"/>
      <c r="W37"/>
      <c r="X37"/>
      <c r="Y37"/>
      <c r="Z37"/>
      <c r="AA37"/>
      <c r="AB37"/>
    </row>
    <row r="38" spans="16:28" x14ac:dyDescent="0.3">
      <c r="P38"/>
      <c r="Q38" s="184"/>
      <c r="R38" s="184"/>
      <c r="S38" s="184"/>
      <c r="T38" s="184"/>
      <c r="U38" s="185"/>
      <c r="V38"/>
      <c r="W38"/>
      <c r="X38"/>
      <c r="Y38"/>
      <c r="Z38"/>
      <c r="AA38"/>
      <c r="AB38"/>
    </row>
    <row r="39" spans="16:28" x14ac:dyDescent="0.3">
      <c r="P39"/>
      <c r="Q39" s="185"/>
      <c r="R39" s="185"/>
      <c r="S39" s="185"/>
      <c r="T39" s="185"/>
      <c r="U39"/>
      <c r="V39"/>
      <c r="W39"/>
      <c r="X39"/>
      <c r="Y39"/>
      <c r="Z39"/>
      <c r="AA39"/>
      <c r="AB39"/>
    </row>
    <row r="40" spans="16:28" x14ac:dyDescent="0.3">
      <c r="P40"/>
      <c r="Q40"/>
      <c r="R40"/>
      <c r="S40"/>
      <c r="T40"/>
      <c r="U40"/>
      <c r="V40"/>
      <c r="W40"/>
      <c r="X40"/>
      <c r="Y40"/>
      <c r="Z40"/>
      <c r="AA40"/>
      <c r="AB40"/>
    </row>
    <row r="41" spans="16:28" x14ac:dyDescent="0.3">
      <c r="P41"/>
      <c r="Q41"/>
      <c r="R41"/>
      <c r="S41"/>
      <c r="T41"/>
      <c r="U41"/>
      <c r="V41"/>
      <c r="W41"/>
      <c r="X41"/>
      <c r="Y41"/>
      <c r="Z41"/>
      <c r="AA41"/>
      <c r="AB41"/>
    </row>
    <row r="42" spans="16:28" ht="36.6" x14ac:dyDescent="0.7">
      <c r="P42"/>
      <c r="Q42" s="186"/>
      <c r="R42"/>
      <c r="S42"/>
      <c r="T42"/>
      <c r="U42"/>
      <c r="V42"/>
      <c r="W42"/>
      <c r="X42"/>
      <c r="Y42"/>
      <c r="Z42"/>
      <c r="AA42"/>
      <c r="AB4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1:M70"/>
  <sheetViews>
    <sheetView zoomScale="60" zoomScaleNormal="60" workbookViewId="0">
      <selection activeCell="T75" sqref="A1:T75"/>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 style="3" customWidth="1"/>
    <col min="9" max="9" width="25.109375" style="3" customWidth="1"/>
    <col min="10" max="10" width="15.554687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21" spans="6:9" ht="24" x14ac:dyDescent="0.35">
      <c r="F21" s="24"/>
      <c r="G21" s="24"/>
      <c r="H21" s="308" t="s">
        <v>14</v>
      </c>
      <c r="I21" s="309"/>
    </row>
    <row r="22" spans="6:9" ht="47.4" customHeight="1" x14ac:dyDescent="0.35">
      <c r="F22" s="29" t="s">
        <v>1</v>
      </c>
      <c r="G22" s="30" t="s">
        <v>44</v>
      </c>
      <c r="H22" s="194" t="s">
        <v>42</v>
      </c>
      <c r="I22" s="195" t="s">
        <v>43</v>
      </c>
    </row>
    <row r="23" spans="6:9" ht="28.2" customHeight="1" x14ac:dyDescent="0.3">
      <c r="F23" s="32">
        <v>1</v>
      </c>
      <c r="G23" s="32">
        <v>492</v>
      </c>
      <c r="H23" s="32">
        <v>488</v>
      </c>
      <c r="I23" s="32">
        <v>495</v>
      </c>
    </row>
    <row r="24" spans="6:9" ht="25.2" customHeight="1" x14ac:dyDescent="0.3">
      <c r="F24" s="32">
        <v>2</v>
      </c>
      <c r="G24" s="32">
        <v>470</v>
      </c>
      <c r="H24" s="32">
        <v>484</v>
      </c>
      <c r="I24" s="32">
        <v>482</v>
      </c>
    </row>
    <row r="25" spans="6:9" ht="25.95" customHeight="1" x14ac:dyDescent="0.3">
      <c r="F25" s="32">
        <v>3</v>
      </c>
      <c r="G25" s="32">
        <v>485</v>
      </c>
      <c r="H25" s="32">
        <v>480</v>
      </c>
      <c r="I25" s="32">
        <v>478</v>
      </c>
    </row>
    <row r="26" spans="6:9" ht="21" customHeight="1" x14ac:dyDescent="0.3">
      <c r="F26" s="32">
        <v>4</v>
      </c>
      <c r="G26" s="32">
        <v>493</v>
      </c>
      <c r="H26" s="32">
        <v>490</v>
      </c>
      <c r="I26" s="32">
        <v>488</v>
      </c>
    </row>
    <row r="27" spans="6:9" ht="24" customHeight="1" x14ac:dyDescent="0.3">
      <c r="F27" s="32">
        <v>5</v>
      </c>
      <c r="G27" s="32">
        <v>498</v>
      </c>
      <c r="H27" s="32">
        <v>497</v>
      </c>
      <c r="I27" s="32">
        <v>492</v>
      </c>
    </row>
    <row r="28" spans="6:9" ht="25.2" customHeight="1" x14ac:dyDescent="0.3">
      <c r="F28" s="32">
        <v>6</v>
      </c>
      <c r="G28" s="32">
        <v>492</v>
      </c>
      <c r="H28" s="32">
        <v>493</v>
      </c>
      <c r="I28" s="32">
        <v>493</v>
      </c>
    </row>
    <row r="29" spans="6:9" ht="16.95" customHeight="1" x14ac:dyDescent="0.3"/>
    <row r="30" spans="6:9" ht="19.95" customHeight="1" x14ac:dyDescent="0.3"/>
    <row r="31" spans="6:9" ht="18.600000000000001" customHeight="1" x14ac:dyDescent="0.3"/>
    <row r="32" spans="6:9" ht="18" customHeight="1" x14ac:dyDescent="0.3"/>
    <row r="33" spans="2:13" ht="18" customHeight="1" x14ac:dyDescent="0.3"/>
    <row r="34" spans="2:13" ht="15.6" customHeight="1" x14ac:dyDescent="0.3">
      <c r="F34" s="24"/>
      <c r="G34" s="24"/>
      <c r="H34" s="24"/>
      <c r="I34" s="24"/>
      <c r="J34" s="24"/>
      <c r="K34" s="24"/>
    </row>
    <row r="35" spans="2:13" ht="15.6" customHeight="1" x14ac:dyDescent="0.3">
      <c r="F35" s="24"/>
      <c r="G35" s="24"/>
      <c r="H35" s="24"/>
      <c r="I35" s="24"/>
      <c r="J35" s="24"/>
      <c r="K35" s="24"/>
    </row>
    <row r="36" spans="2:13" ht="24" x14ac:dyDescent="0.35">
      <c r="F36" s="310" t="s">
        <v>42</v>
      </c>
      <c r="G36" s="311"/>
      <c r="H36" s="24"/>
      <c r="I36" s="312" t="s">
        <v>47</v>
      </c>
      <c r="J36" s="313"/>
      <c r="K36" s="24"/>
    </row>
    <row r="37" spans="2:13" ht="51.6" customHeight="1" x14ac:dyDescent="0.3">
      <c r="F37" s="33" t="s">
        <v>1</v>
      </c>
      <c r="G37" s="31" t="s">
        <v>44</v>
      </c>
      <c r="H37" s="32" t="s">
        <v>14</v>
      </c>
      <c r="I37" s="31" t="s">
        <v>46</v>
      </c>
      <c r="J37" s="31" t="s">
        <v>45</v>
      </c>
      <c r="K37" s="24"/>
    </row>
    <row r="38" spans="2:13" ht="24" customHeight="1" x14ac:dyDescent="0.3">
      <c r="F38" s="32">
        <v>1</v>
      </c>
      <c r="G38" s="32">
        <v>492</v>
      </c>
      <c r="H38" s="32">
        <v>488</v>
      </c>
      <c r="I38" s="32">
        <f>G38-H38</f>
        <v>4</v>
      </c>
      <c r="J38" s="32">
        <f>ABS(I38)</f>
        <v>4</v>
      </c>
      <c r="K38" s="24"/>
    </row>
    <row r="39" spans="2:13" ht="24.6" customHeight="1" x14ac:dyDescent="0.3">
      <c r="F39" s="32">
        <v>2</v>
      </c>
      <c r="G39" s="32">
        <v>470</v>
      </c>
      <c r="H39" s="32">
        <v>484</v>
      </c>
      <c r="I39" s="32">
        <f t="shared" ref="I39:I43" si="0">G39-H39</f>
        <v>-14</v>
      </c>
      <c r="J39" s="32">
        <f t="shared" ref="J39:J43" si="1">ABS(I39)</f>
        <v>14</v>
      </c>
      <c r="K39" s="24"/>
    </row>
    <row r="40" spans="2:13" ht="22.2" customHeight="1" x14ac:dyDescent="0.3">
      <c r="F40" s="32">
        <v>3</v>
      </c>
      <c r="G40" s="32">
        <v>485</v>
      </c>
      <c r="H40" s="32">
        <v>480</v>
      </c>
      <c r="I40" s="32">
        <f t="shared" si="0"/>
        <v>5</v>
      </c>
      <c r="J40" s="32">
        <f t="shared" si="1"/>
        <v>5</v>
      </c>
      <c r="K40" s="24"/>
    </row>
    <row r="41" spans="2:13" ht="21.6" customHeight="1" x14ac:dyDescent="0.3">
      <c r="F41" s="32">
        <v>4</v>
      </c>
      <c r="G41" s="32">
        <v>493</v>
      </c>
      <c r="H41" s="32">
        <v>490</v>
      </c>
      <c r="I41" s="32">
        <f t="shared" si="0"/>
        <v>3</v>
      </c>
      <c r="J41" s="32">
        <f t="shared" si="1"/>
        <v>3</v>
      </c>
      <c r="K41" s="24"/>
      <c r="M41" s="2"/>
    </row>
    <row r="42" spans="2:13" ht="27.6" customHeight="1" x14ac:dyDescent="0.3">
      <c r="F42" s="32">
        <v>5</v>
      </c>
      <c r="G42" s="32">
        <v>498</v>
      </c>
      <c r="H42" s="32">
        <v>497</v>
      </c>
      <c r="I42" s="32">
        <f t="shared" si="0"/>
        <v>1</v>
      </c>
      <c r="J42" s="32">
        <f t="shared" si="1"/>
        <v>1</v>
      </c>
      <c r="K42" s="24"/>
      <c r="M42" s="4"/>
    </row>
    <row r="43" spans="2:13" ht="24" x14ac:dyDescent="0.3">
      <c r="F43" s="34">
        <v>6</v>
      </c>
      <c r="G43" s="32">
        <v>492</v>
      </c>
      <c r="H43" s="32">
        <v>493</v>
      </c>
      <c r="I43" s="32">
        <f t="shared" si="0"/>
        <v>-1</v>
      </c>
      <c r="J43" s="32">
        <f t="shared" si="1"/>
        <v>1</v>
      </c>
      <c r="K43" s="24"/>
      <c r="M43" s="4"/>
    </row>
    <row r="44" spans="2:13" ht="24" x14ac:dyDescent="0.3">
      <c r="C44" s="24"/>
      <c r="D44" s="24"/>
      <c r="E44" s="24"/>
      <c r="F44" s="24"/>
      <c r="G44" s="24"/>
      <c r="H44" s="24"/>
      <c r="I44" s="34" t="s">
        <v>48</v>
      </c>
      <c r="J44" s="35">
        <f>SUM(J38:J43)</f>
        <v>28</v>
      </c>
      <c r="K44" s="24"/>
      <c r="M44" s="4"/>
    </row>
    <row r="45" spans="2:13" x14ac:dyDescent="0.3">
      <c r="C45" s="24"/>
      <c r="D45" s="24"/>
      <c r="E45" s="24"/>
      <c r="M45" s="4"/>
    </row>
    <row r="46" spans="2:13" x14ac:dyDescent="0.3">
      <c r="C46" s="306" t="s">
        <v>49</v>
      </c>
      <c r="D46" s="307">
        <f>J44/6</f>
        <v>4.666666666666667</v>
      </c>
      <c r="E46" s="24"/>
      <c r="M46" s="4"/>
    </row>
    <row r="47" spans="2:13" ht="14.4" customHeight="1" x14ac:dyDescent="0.3">
      <c r="B47" s="17"/>
      <c r="C47" s="306"/>
      <c r="D47" s="307"/>
      <c r="E47" s="24"/>
      <c r="M47" s="4"/>
    </row>
    <row r="48" spans="2:13" ht="14.4" customHeight="1" x14ac:dyDescent="0.3">
      <c r="B48" s="17"/>
      <c r="C48" s="36"/>
      <c r="D48" s="24"/>
      <c r="E48" s="24"/>
      <c r="M48" s="4"/>
    </row>
    <row r="49" spans="3:13" x14ac:dyDescent="0.3">
      <c r="C49" s="24"/>
      <c r="D49" s="24"/>
      <c r="E49" s="24"/>
      <c r="M49" s="4"/>
    </row>
    <row r="50" spans="3:13" x14ac:dyDescent="0.3">
      <c r="C50" s="24"/>
      <c r="D50" s="24"/>
      <c r="E50" s="24"/>
      <c r="M50" s="4"/>
    </row>
    <row r="51" spans="3:13" x14ac:dyDescent="0.3">
      <c r="C51" s="24"/>
      <c r="D51" s="24"/>
      <c r="E51" s="24"/>
      <c r="F51" s="24"/>
      <c r="G51" s="24"/>
      <c r="H51" s="24"/>
      <c r="I51" s="24"/>
      <c r="J51" s="24"/>
      <c r="K51" s="24"/>
    </row>
    <row r="52" spans="3:13" x14ac:dyDescent="0.3">
      <c r="C52" s="24"/>
      <c r="D52" s="24"/>
      <c r="E52" s="24"/>
      <c r="F52" s="24"/>
      <c r="G52" s="24"/>
      <c r="H52" s="24"/>
      <c r="I52" s="24"/>
      <c r="J52" s="24"/>
      <c r="K52" s="24"/>
    </row>
    <row r="53" spans="3:13" x14ac:dyDescent="0.3">
      <c r="C53" s="24"/>
      <c r="D53" s="24"/>
      <c r="E53" s="24"/>
      <c r="F53" s="24"/>
      <c r="G53" s="24"/>
      <c r="H53" s="24"/>
      <c r="I53" s="24"/>
      <c r="J53" s="24"/>
      <c r="K53" s="24"/>
    </row>
    <row r="54" spans="3:13" x14ac:dyDescent="0.3">
      <c r="C54" s="24"/>
      <c r="D54" s="24"/>
      <c r="E54" s="24"/>
      <c r="F54" s="24"/>
      <c r="G54" s="24"/>
      <c r="H54" s="24"/>
      <c r="I54" s="24"/>
      <c r="J54" s="24"/>
      <c r="K54" s="24"/>
    </row>
    <row r="55" spans="3:13" ht="24" x14ac:dyDescent="0.35">
      <c r="C55" s="24"/>
      <c r="D55" s="24"/>
      <c r="E55" s="24"/>
      <c r="F55" s="310" t="s">
        <v>43</v>
      </c>
      <c r="G55" s="311"/>
      <c r="H55" s="24"/>
      <c r="I55" s="312" t="s">
        <v>47</v>
      </c>
      <c r="J55" s="313"/>
      <c r="K55" s="24"/>
    </row>
    <row r="56" spans="3:13" ht="48" x14ac:dyDescent="0.3">
      <c r="C56" s="24"/>
      <c r="D56" s="24"/>
      <c r="E56" s="24"/>
      <c r="F56" s="32" t="s">
        <v>1</v>
      </c>
      <c r="G56" s="31" t="s">
        <v>44</v>
      </c>
      <c r="H56" s="31" t="s">
        <v>14</v>
      </c>
      <c r="I56" s="31" t="s">
        <v>46</v>
      </c>
      <c r="J56" s="196" t="s">
        <v>45</v>
      </c>
      <c r="K56" s="24"/>
    </row>
    <row r="57" spans="3:13" ht="24" x14ac:dyDescent="0.3">
      <c r="C57" s="24"/>
      <c r="D57" s="24"/>
      <c r="E57" s="24"/>
      <c r="F57" s="32">
        <v>1</v>
      </c>
      <c r="G57" s="32">
        <v>492</v>
      </c>
      <c r="H57" s="32">
        <v>495</v>
      </c>
      <c r="I57" s="32">
        <f>G57-H57</f>
        <v>-3</v>
      </c>
      <c r="J57" s="32">
        <f>ABS(I57)</f>
        <v>3</v>
      </c>
      <c r="K57" s="24"/>
    </row>
    <row r="58" spans="3:13" ht="24" x14ac:dyDescent="0.3">
      <c r="C58" s="24"/>
      <c r="D58" s="24"/>
      <c r="E58" s="24"/>
      <c r="F58" s="32">
        <v>2</v>
      </c>
      <c r="G58" s="32">
        <v>470</v>
      </c>
      <c r="H58" s="32">
        <v>482</v>
      </c>
      <c r="I58" s="32">
        <f t="shared" ref="I58:I62" si="2">G58-H58</f>
        <v>-12</v>
      </c>
      <c r="J58" s="32">
        <f t="shared" ref="J58:J62" si="3">ABS(I58)</f>
        <v>12</v>
      </c>
      <c r="K58" s="24"/>
    </row>
    <row r="59" spans="3:13" ht="24" x14ac:dyDescent="0.3">
      <c r="C59" s="24"/>
      <c r="D59" s="24"/>
      <c r="E59" s="24"/>
      <c r="F59" s="32">
        <v>3</v>
      </c>
      <c r="G59" s="32">
        <v>485</v>
      </c>
      <c r="H59" s="32">
        <v>478</v>
      </c>
      <c r="I59" s="32">
        <f t="shared" si="2"/>
        <v>7</v>
      </c>
      <c r="J59" s="32">
        <f t="shared" si="3"/>
        <v>7</v>
      </c>
      <c r="K59" s="24"/>
    </row>
    <row r="60" spans="3:13" ht="24" x14ac:dyDescent="0.3">
      <c r="C60" s="24"/>
      <c r="D60" s="24"/>
      <c r="E60" s="24"/>
      <c r="F60" s="32">
        <v>4</v>
      </c>
      <c r="G60" s="32">
        <v>493</v>
      </c>
      <c r="H60" s="32">
        <v>488</v>
      </c>
      <c r="I60" s="32">
        <f t="shared" si="2"/>
        <v>5</v>
      </c>
      <c r="J60" s="32">
        <f t="shared" si="3"/>
        <v>5</v>
      </c>
      <c r="K60" s="24"/>
    </row>
    <row r="61" spans="3:13" ht="24" x14ac:dyDescent="0.3">
      <c r="C61" s="24"/>
      <c r="D61" s="24"/>
      <c r="E61" s="24"/>
      <c r="F61" s="32">
        <v>5</v>
      </c>
      <c r="G61" s="32">
        <v>498</v>
      </c>
      <c r="H61" s="32">
        <v>492</v>
      </c>
      <c r="I61" s="32">
        <f t="shared" si="2"/>
        <v>6</v>
      </c>
      <c r="J61" s="32">
        <f t="shared" si="3"/>
        <v>6</v>
      </c>
      <c r="K61" s="24"/>
    </row>
    <row r="62" spans="3:13" ht="24" x14ac:dyDescent="0.3">
      <c r="C62" s="24"/>
      <c r="D62" s="24"/>
      <c r="E62" s="24"/>
      <c r="F62" s="34">
        <v>6</v>
      </c>
      <c r="G62" s="32">
        <v>492</v>
      </c>
      <c r="H62" s="32">
        <v>493</v>
      </c>
      <c r="I62" s="32">
        <f t="shared" si="2"/>
        <v>-1</v>
      </c>
      <c r="J62" s="32">
        <f t="shared" si="3"/>
        <v>1</v>
      </c>
      <c r="K62" s="24"/>
    </row>
    <row r="63" spans="3:13" ht="24" x14ac:dyDescent="0.3">
      <c r="C63" s="24"/>
      <c r="D63" s="24"/>
      <c r="E63" s="24"/>
      <c r="F63" s="24"/>
      <c r="G63" s="24"/>
      <c r="H63" s="24"/>
      <c r="I63" s="34" t="s">
        <v>48</v>
      </c>
      <c r="J63" s="35">
        <f>SUM(J57:J62)</f>
        <v>34</v>
      </c>
      <c r="K63" s="24"/>
    </row>
    <row r="64" spans="3:13" x14ac:dyDescent="0.3">
      <c r="C64" s="24"/>
      <c r="D64" s="24"/>
      <c r="E64" s="24"/>
      <c r="F64" s="24"/>
      <c r="G64" s="24"/>
      <c r="H64" s="24"/>
      <c r="I64" s="24"/>
      <c r="J64" s="24"/>
      <c r="K64" s="24"/>
    </row>
    <row r="65" spans="3:11" x14ac:dyDescent="0.3">
      <c r="C65" s="306" t="s">
        <v>50</v>
      </c>
      <c r="D65" s="307">
        <f>J63/6</f>
        <v>5.666666666666667</v>
      </c>
      <c r="E65" s="24"/>
      <c r="F65" s="24"/>
      <c r="G65" s="24"/>
      <c r="H65" s="24"/>
      <c r="I65" s="24"/>
      <c r="J65" s="24"/>
      <c r="K65" s="24"/>
    </row>
    <row r="66" spans="3:11" x14ac:dyDescent="0.3">
      <c r="C66" s="306"/>
      <c r="D66" s="307"/>
      <c r="E66" s="24"/>
      <c r="F66" s="24"/>
      <c r="G66" s="24"/>
      <c r="H66" s="24"/>
      <c r="I66" s="24"/>
      <c r="J66" s="24"/>
      <c r="K66" s="24"/>
    </row>
    <row r="67" spans="3:11" x14ac:dyDescent="0.3">
      <c r="C67" s="24"/>
      <c r="D67" s="24"/>
      <c r="E67" s="24"/>
      <c r="F67" s="24"/>
      <c r="G67" s="24"/>
      <c r="H67" s="24"/>
      <c r="I67" s="24"/>
      <c r="J67" s="24"/>
      <c r="K67" s="24"/>
    </row>
    <row r="68" spans="3:11" x14ac:dyDescent="0.3">
      <c r="C68" s="24"/>
      <c r="D68" s="24"/>
      <c r="E68" s="24"/>
      <c r="F68" s="24"/>
      <c r="G68" s="24"/>
      <c r="H68" s="24"/>
      <c r="I68" s="24"/>
      <c r="J68" s="24"/>
      <c r="K68" s="24"/>
    </row>
    <row r="69" spans="3:11" x14ac:dyDescent="0.3">
      <c r="C69" s="24"/>
      <c r="D69" s="24"/>
      <c r="E69" s="24"/>
      <c r="F69" s="24"/>
      <c r="G69" s="24"/>
      <c r="H69" s="24"/>
      <c r="I69" s="24"/>
      <c r="J69" s="24"/>
      <c r="K69" s="24"/>
    </row>
    <row r="70" spans="3:11" x14ac:dyDescent="0.3">
      <c r="C70" s="24"/>
      <c r="D70" s="24"/>
      <c r="E70" s="24"/>
      <c r="F70" s="24"/>
      <c r="G70" s="24"/>
      <c r="H70" s="24"/>
      <c r="I70" s="24"/>
      <c r="J70" s="24"/>
      <c r="K70" s="24"/>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18:V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6640625" style="3" customWidth="1"/>
    <col min="9" max="9" width="25.109375" style="3" customWidth="1"/>
    <col min="10" max="10" width="15.5546875" style="3" customWidth="1"/>
    <col min="11" max="11" width="15.6640625" style="3" customWidth="1"/>
    <col min="12" max="12" width="4.5546875" style="3" customWidth="1"/>
    <col min="13" max="13" width="11.88671875" style="3" customWidth="1"/>
    <col min="14" max="14" width="13" style="3" customWidth="1"/>
    <col min="15" max="15" width="8.88671875" style="3" customWidth="1"/>
    <col min="16" max="16" width="6.33203125" style="3" customWidth="1"/>
    <col min="17" max="17" width="10.5546875" style="3" customWidth="1"/>
    <col min="18" max="18" width="6.33203125" style="3" customWidth="1"/>
    <col min="19" max="19" width="8.33203125" style="3" customWidth="1"/>
    <col min="20" max="20" width="9.109375" style="3"/>
    <col min="21" max="21" width="7.44140625" style="3" customWidth="1"/>
    <col min="22" max="16384" width="9.109375" style="3"/>
  </cols>
  <sheetData>
    <row r="18" spans="6:22" ht="27.75" customHeight="1" x14ac:dyDescent="0.3">
      <c r="M18" s="90"/>
      <c r="N18" s="90"/>
      <c r="O18" s="90"/>
      <c r="P18" s="90"/>
      <c r="Q18" s="90"/>
      <c r="R18" s="90"/>
      <c r="S18" s="90"/>
      <c r="T18" s="90"/>
      <c r="U18" s="90"/>
      <c r="V18" s="90"/>
    </row>
    <row r="19" spans="6:22" ht="30" customHeight="1" x14ac:dyDescent="0.3">
      <c r="M19" s="90"/>
      <c r="N19" s="90"/>
      <c r="O19" s="90"/>
      <c r="P19" s="90"/>
      <c r="Q19" s="90"/>
      <c r="R19" s="90"/>
      <c r="S19" s="90"/>
      <c r="T19" s="90"/>
      <c r="U19" s="90"/>
      <c r="V19" s="90"/>
    </row>
    <row r="20" spans="6:22" ht="20.25" customHeight="1" x14ac:dyDescent="0.3">
      <c r="M20" s="90"/>
      <c r="N20" s="90"/>
      <c r="O20" s="90"/>
      <c r="P20" s="90"/>
      <c r="Q20" s="90"/>
      <c r="R20" s="90"/>
      <c r="S20" s="90"/>
      <c r="T20" s="90"/>
      <c r="U20" s="90"/>
      <c r="V20" s="90"/>
    </row>
    <row r="21" spans="6:22" ht="24" x14ac:dyDescent="0.35">
      <c r="F21" s="24"/>
      <c r="G21" s="24"/>
      <c r="H21" s="314" t="s">
        <v>14</v>
      </c>
      <c r="I21" s="315"/>
      <c r="M21" s="90"/>
      <c r="N21" s="90"/>
      <c r="O21" s="90"/>
      <c r="P21" s="90"/>
      <c r="Q21" s="90"/>
      <c r="R21" s="90"/>
      <c r="S21" s="90"/>
      <c r="T21" s="90"/>
      <c r="U21" s="90"/>
      <c r="V21" s="90"/>
    </row>
    <row r="22" spans="6:22" ht="61.5" customHeight="1" x14ac:dyDescent="0.35">
      <c r="F22" s="29" t="s">
        <v>1</v>
      </c>
      <c r="G22" s="30" t="s">
        <v>44</v>
      </c>
      <c r="H22" s="194" t="s">
        <v>42</v>
      </c>
      <c r="I22" s="195" t="s">
        <v>43</v>
      </c>
      <c r="M22" s="90"/>
      <c r="N22" s="90"/>
      <c r="O22" s="90"/>
      <c r="P22" s="90"/>
      <c r="Q22" s="90"/>
      <c r="R22" s="90"/>
      <c r="S22" s="90"/>
      <c r="T22" s="90"/>
      <c r="U22" s="90"/>
      <c r="V22" s="90"/>
    </row>
    <row r="23" spans="6:22" ht="28.2" customHeight="1" x14ac:dyDescent="0.3">
      <c r="F23" s="32">
        <v>1</v>
      </c>
      <c r="G23" s="32">
        <v>492</v>
      </c>
      <c r="H23" s="32">
        <v>488</v>
      </c>
      <c r="I23" s="32">
        <v>495</v>
      </c>
      <c r="M23" s="90"/>
      <c r="N23" s="90"/>
      <c r="O23" s="90"/>
      <c r="P23" s="90"/>
      <c r="Q23" s="90"/>
      <c r="R23" s="90"/>
      <c r="S23" s="90"/>
      <c r="T23" s="90"/>
      <c r="U23" s="90"/>
      <c r="V23" s="90"/>
    </row>
    <row r="24" spans="6:22" ht="25.2" customHeight="1" x14ac:dyDescent="0.3">
      <c r="F24" s="32">
        <v>2</v>
      </c>
      <c r="G24" s="32">
        <v>470</v>
      </c>
      <c r="H24" s="32">
        <v>484</v>
      </c>
      <c r="I24" s="32">
        <v>482</v>
      </c>
      <c r="M24" s="90"/>
      <c r="N24" s="90"/>
      <c r="O24" s="90"/>
      <c r="P24" s="90"/>
      <c r="Q24" s="90"/>
      <c r="R24" s="90"/>
      <c r="S24" s="90"/>
      <c r="T24" s="90"/>
      <c r="U24" s="90"/>
      <c r="V24" s="90"/>
    </row>
    <row r="25" spans="6:22" ht="25.95" customHeight="1" x14ac:dyDescent="0.3">
      <c r="F25" s="32">
        <v>3</v>
      </c>
      <c r="G25" s="32">
        <v>485</v>
      </c>
      <c r="H25" s="32">
        <v>480</v>
      </c>
      <c r="I25" s="32">
        <v>478</v>
      </c>
      <c r="M25" s="90"/>
      <c r="N25" s="90"/>
      <c r="O25" s="90"/>
      <c r="P25" s="90"/>
      <c r="Q25" s="90"/>
      <c r="R25" s="90"/>
      <c r="S25" s="90"/>
      <c r="T25" s="90"/>
      <c r="U25" s="90"/>
      <c r="V25" s="90"/>
    </row>
    <row r="26" spans="6:22" ht="21" customHeight="1" x14ac:dyDescent="0.3">
      <c r="F26" s="32">
        <v>4</v>
      </c>
      <c r="G26" s="32">
        <v>493</v>
      </c>
      <c r="H26" s="32">
        <v>490</v>
      </c>
      <c r="I26" s="32">
        <v>488</v>
      </c>
      <c r="M26" s="90"/>
      <c r="N26" s="90"/>
      <c r="O26" s="90"/>
      <c r="P26" s="90"/>
      <c r="Q26" s="90"/>
      <c r="R26" s="90"/>
      <c r="S26" s="90"/>
      <c r="T26" s="90"/>
      <c r="U26" s="90"/>
      <c r="V26" s="90"/>
    </row>
    <row r="27" spans="6:22" ht="24" customHeight="1" x14ac:dyDescent="0.3">
      <c r="F27" s="32">
        <v>5</v>
      </c>
      <c r="G27" s="32">
        <v>498</v>
      </c>
      <c r="H27" s="32">
        <v>497</v>
      </c>
      <c r="I27" s="32">
        <v>492</v>
      </c>
      <c r="M27" s="90"/>
      <c r="N27" s="90"/>
      <c r="O27" s="90"/>
      <c r="P27" s="90"/>
      <c r="Q27" s="90"/>
      <c r="R27" s="90"/>
      <c r="S27" s="90"/>
      <c r="T27" s="90"/>
      <c r="U27" s="90"/>
      <c r="V27" s="90"/>
    </row>
    <row r="28" spans="6:22" ht="25.2" customHeight="1" x14ac:dyDescent="0.3">
      <c r="F28" s="32">
        <v>6</v>
      </c>
      <c r="G28" s="32">
        <v>492</v>
      </c>
      <c r="H28" s="32">
        <v>493</v>
      </c>
      <c r="I28" s="32">
        <v>493</v>
      </c>
      <c r="M28" s="90"/>
      <c r="N28" s="90"/>
      <c r="O28" s="90"/>
      <c r="P28" s="90"/>
      <c r="Q28" s="90"/>
      <c r="R28" s="90"/>
      <c r="S28" s="90"/>
      <c r="T28" s="90"/>
      <c r="U28" s="90"/>
      <c r="V28" s="90"/>
    </row>
    <row r="29" spans="6:22" ht="16.95" customHeight="1" x14ac:dyDescent="0.3">
      <c r="M29" s="90"/>
      <c r="N29" s="90"/>
      <c r="O29" s="90"/>
      <c r="P29" s="90"/>
      <c r="Q29" s="90"/>
      <c r="R29" s="90"/>
      <c r="S29" s="90"/>
      <c r="T29" s="90"/>
      <c r="U29" s="90"/>
      <c r="V29" s="90"/>
    </row>
    <row r="30" spans="6:22" ht="19.95" customHeight="1" x14ac:dyDescent="0.3">
      <c r="M30" s="90"/>
      <c r="N30" s="90"/>
      <c r="O30" s="90"/>
      <c r="P30" s="90"/>
      <c r="Q30" s="90"/>
      <c r="R30" s="90"/>
      <c r="S30" s="90"/>
      <c r="T30" s="90"/>
      <c r="U30" s="90"/>
      <c r="V30" s="90"/>
    </row>
    <row r="31" spans="6:22" ht="18.600000000000001" customHeight="1" x14ac:dyDescent="0.3">
      <c r="M31" s="90"/>
      <c r="N31" s="90"/>
      <c r="O31" s="90"/>
      <c r="P31" s="90"/>
      <c r="Q31" s="90"/>
      <c r="R31" s="90"/>
      <c r="S31" s="90"/>
      <c r="T31" s="90"/>
      <c r="U31" s="90"/>
      <c r="V31" s="90"/>
    </row>
    <row r="32" spans="6:22" ht="18" customHeight="1" x14ac:dyDescent="0.3">
      <c r="M32" s="90"/>
      <c r="N32" s="90"/>
      <c r="O32" s="90"/>
      <c r="P32" s="90"/>
      <c r="Q32" s="90"/>
      <c r="R32" s="90"/>
      <c r="S32" s="90"/>
      <c r="T32" s="90"/>
      <c r="U32" s="90"/>
      <c r="V32" s="90"/>
    </row>
    <row r="33" spans="13:22" ht="18" customHeight="1" x14ac:dyDescent="0.3">
      <c r="M33" s="90"/>
      <c r="N33" s="90"/>
      <c r="O33" s="90"/>
      <c r="P33" s="90"/>
      <c r="Q33" s="90"/>
      <c r="R33" s="90"/>
      <c r="S33" s="90"/>
      <c r="T33" s="90"/>
      <c r="U33" s="90"/>
      <c r="V33" s="90"/>
    </row>
    <row r="34" spans="13:22" ht="15.6" customHeight="1" x14ac:dyDescent="0.3">
      <c r="M34" s="90"/>
      <c r="N34" s="90"/>
      <c r="O34" s="90"/>
      <c r="P34" s="90"/>
      <c r="Q34" s="90"/>
      <c r="R34" s="90"/>
      <c r="S34" s="90"/>
      <c r="T34" s="90"/>
      <c r="U34" s="90"/>
      <c r="V34" s="90"/>
    </row>
    <row r="35" spans="13:22" ht="15.6" customHeight="1" x14ac:dyDescent="0.3">
      <c r="M35" s="90"/>
      <c r="N35" s="90"/>
      <c r="O35" s="90"/>
      <c r="P35" s="90"/>
      <c r="Q35" s="90"/>
      <c r="R35" s="90"/>
      <c r="S35" s="90"/>
      <c r="T35" s="90"/>
      <c r="U35" s="90"/>
      <c r="V35" s="90"/>
    </row>
    <row r="36" spans="13:22" x14ac:dyDescent="0.3">
      <c r="M36" s="90"/>
      <c r="N36" s="90"/>
      <c r="O36" s="90"/>
      <c r="P36" s="90"/>
      <c r="Q36" s="90"/>
      <c r="R36" s="90"/>
      <c r="S36" s="90"/>
      <c r="T36" s="90"/>
      <c r="U36" s="90"/>
      <c r="V36" s="90"/>
    </row>
    <row r="37" spans="13:22" ht="51.6" customHeight="1" x14ac:dyDescent="0.3"/>
    <row r="38" spans="13:22" ht="24" customHeight="1" x14ac:dyDescent="0.3"/>
    <row r="39" spans="13:22" ht="24.6" customHeight="1" x14ac:dyDescent="0.3"/>
    <row r="40" spans="13:22" ht="22.2" customHeight="1" x14ac:dyDescent="0.3"/>
    <row r="41" spans="13:22" ht="21.6" customHeight="1" x14ac:dyDescent="0.3"/>
    <row r="42" spans="13:22" ht="27.6" customHeight="1" x14ac:dyDescent="0.3"/>
    <row r="46" spans="13:22" ht="15" customHeight="1" x14ac:dyDescent="0.3"/>
    <row r="47" spans="13:22" ht="14.4" customHeight="1" x14ac:dyDescent="0.3"/>
    <row r="48" spans="13:22" ht="14.4" customHeight="1" x14ac:dyDescent="0.3"/>
    <row r="50" spans="3:11" x14ac:dyDescent="0.3">
      <c r="C50" s="24"/>
      <c r="D50" s="24"/>
      <c r="E50" s="24"/>
    </row>
    <row r="51" spans="3:11" x14ac:dyDescent="0.3">
      <c r="C51" s="24"/>
      <c r="D51" s="24"/>
      <c r="E51" s="24"/>
      <c r="F51" s="24"/>
      <c r="G51" s="24"/>
      <c r="H51" s="24"/>
      <c r="I51" s="24"/>
      <c r="J51" s="24"/>
      <c r="K51" s="24"/>
    </row>
    <row r="52" spans="3:11" x14ac:dyDescent="0.3">
      <c r="C52" s="24"/>
      <c r="D52" s="24"/>
      <c r="E52" s="24"/>
      <c r="F52" s="24"/>
      <c r="G52" s="24"/>
      <c r="H52" s="24"/>
      <c r="I52" s="24"/>
      <c r="J52" s="24"/>
      <c r="K52" s="24"/>
    </row>
    <row r="53" spans="3:11" x14ac:dyDescent="0.3">
      <c r="C53" s="24"/>
      <c r="D53" s="24"/>
      <c r="E53" s="24"/>
      <c r="F53" s="24"/>
      <c r="G53" s="24"/>
      <c r="H53" s="24"/>
      <c r="I53" s="24"/>
      <c r="J53" s="24"/>
      <c r="K53" s="24"/>
    </row>
    <row r="54" spans="3:11" x14ac:dyDescent="0.3">
      <c r="C54" s="24"/>
      <c r="D54" s="24"/>
      <c r="E54" s="24"/>
      <c r="F54" s="24"/>
      <c r="G54" s="24"/>
      <c r="H54" s="24"/>
      <c r="I54" s="24"/>
      <c r="J54" s="24"/>
      <c r="K54" s="24"/>
    </row>
    <row r="55" spans="3:11" ht="24" x14ac:dyDescent="0.35">
      <c r="C55" s="24"/>
      <c r="D55" s="24"/>
      <c r="E55" s="24"/>
      <c r="F55" s="310" t="s">
        <v>43</v>
      </c>
      <c r="G55" s="311"/>
      <c r="H55" s="24"/>
      <c r="I55" s="312" t="s">
        <v>47</v>
      </c>
      <c r="J55" s="313"/>
      <c r="K55" s="24"/>
    </row>
    <row r="56" spans="3:11" ht="48" x14ac:dyDescent="0.3">
      <c r="C56" s="24"/>
      <c r="D56" s="24"/>
      <c r="E56" s="24"/>
      <c r="F56" s="32" t="s">
        <v>1</v>
      </c>
      <c r="G56" s="31" t="s">
        <v>44</v>
      </c>
      <c r="H56" s="31" t="s">
        <v>14</v>
      </c>
      <c r="I56" s="31" t="s">
        <v>46</v>
      </c>
      <c r="J56" s="31" t="s">
        <v>45</v>
      </c>
      <c r="K56" s="24"/>
    </row>
    <row r="57" spans="3:11" ht="24" x14ac:dyDescent="0.3">
      <c r="C57" s="24"/>
      <c r="D57" s="24"/>
      <c r="E57" s="24"/>
      <c r="F57" s="32">
        <v>1</v>
      </c>
      <c r="G57" s="32">
        <v>492</v>
      </c>
      <c r="H57" s="32">
        <v>495</v>
      </c>
      <c r="I57" s="32">
        <f>G57-H57</f>
        <v>-3</v>
      </c>
      <c r="J57" s="32">
        <f>ABS(I57)</f>
        <v>3</v>
      </c>
      <c r="K57" s="24"/>
    </row>
    <row r="58" spans="3:11" ht="24" x14ac:dyDescent="0.3">
      <c r="C58" s="24"/>
      <c r="D58" s="24"/>
      <c r="E58" s="24"/>
      <c r="F58" s="32">
        <v>2</v>
      </c>
      <c r="G58" s="32">
        <v>470</v>
      </c>
      <c r="H58" s="32">
        <v>482</v>
      </c>
      <c r="I58" s="32">
        <f t="shared" ref="I58:I62" si="0">G58-H58</f>
        <v>-12</v>
      </c>
      <c r="J58" s="32">
        <f t="shared" ref="J58:J62" si="1">ABS(I58)</f>
        <v>12</v>
      </c>
      <c r="K58" s="24"/>
    </row>
    <row r="59" spans="3:11" ht="24" x14ac:dyDescent="0.3">
      <c r="C59" s="24"/>
      <c r="D59" s="24"/>
      <c r="E59" s="24"/>
      <c r="F59" s="32">
        <v>3</v>
      </c>
      <c r="G59" s="32">
        <v>485</v>
      </c>
      <c r="H59" s="32">
        <v>478</v>
      </c>
      <c r="I59" s="32">
        <f t="shared" si="0"/>
        <v>7</v>
      </c>
      <c r="J59" s="32">
        <f t="shared" si="1"/>
        <v>7</v>
      </c>
      <c r="K59" s="24"/>
    </row>
    <row r="60" spans="3:11" ht="24" x14ac:dyDescent="0.3">
      <c r="C60" s="24"/>
      <c r="D60" s="24"/>
      <c r="E60" s="24"/>
      <c r="F60" s="32">
        <v>4</v>
      </c>
      <c r="G60" s="32">
        <v>493</v>
      </c>
      <c r="H60" s="32">
        <v>488</v>
      </c>
      <c r="I60" s="32">
        <f t="shared" si="0"/>
        <v>5</v>
      </c>
      <c r="J60" s="32">
        <f t="shared" si="1"/>
        <v>5</v>
      </c>
      <c r="K60" s="24"/>
    </row>
    <row r="61" spans="3:11" ht="24" x14ac:dyDescent="0.3">
      <c r="C61" s="24"/>
      <c r="D61" s="24"/>
      <c r="E61" s="24"/>
      <c r="F61" s="32">
        <v>5</v>
      </c>
      <c r="G61" s="32">
        <v>498</v>
      </c>
      <c r="H61" s="32">
        <v>492</v>
      </c>
      <c r="I61" s="32">
        <f t="shared" si="0"/>
        <v>6</v>
      </c>
      <c r="J61" s="32">
        <f t="shared" si="1"/>
        <v>6</v>
      </c>
      <c r="K61" s="24"/>
    </row>
    <row r="62" spans="3:11" ht="24" x14ac:dyDescent="0.3">
      <c r="C62" s="24"/>
      <c r="D62" s="24"/>
      <c r="E62" s="24"/>
      <c r="F62" s="34">
        <v>6</v>
      </c>
      <c r="G62" s="32">
        <v>492</v>
      </c>
      <c r="H62" s="32">
        <v>493</v>
      </c>
      <c r="I62" s="32">
        <f t="shared" si="0"/>
        <v>-1</v>
      </c>
      <c r="J62" s="32">
        <f t="shared" si="1"/>
        <v>1</v>
      </c>
      <c r="K62" s="24"/>
    </row>
    <row r="63" spans="3:11" ht="24" x14ac:dyDescent="0.3">
      <c r="C63" s="24"/>
      <c r="D63" s="24"/>
      <c r="E63" s="24"/>
      <c r="F63" s="24"/>
      <c r="G63" s="24"/>
      <c r="H63" s="24"/>
      <c r="I63" s="34" t="s">
        <v>48</v>
      </c>
      <c r="J63" s="35">
        <f>SUM(J57:J62)</f>
        <v>34</v>
      </c>
      <c r="K63" s="24"/>
    </row>
    <row r="64" spans="3:11" x14ac:dyDescent="0.3">
      <c r="C64" s="24"/>
      <c r="D64" s="24"/>
      <c r="E64" s="24"/>
      <c r="F64" s="24"/>
      <c r="G64" s="24"/>
      <c r="H64" s="24"/>
      <c r="I64" s="24"/>
      <c r="J64" s="24"/>
      <c r="K64" s="24"/>
    </row>
    <row r="65" spans="3:11" x14ac:dyDescent="0.3">
      <c r="C65" s="306" t="s">
        <v>50</v>
      </c>
      <c r="D65" s="307">
        <f>J63/6</f>
        <v>5.666666666666667</v>
      </c>
      <c r="E65" s="24"/>
      <c r="F65" s="24"/>
      <c r="G65" s="24"/>
      <c r="H65" s="24"/>
      <c r="I65" s="24"/>
      <c r="J65" s="24"/>
      <c r="K65" s="24"/>
    </row>
    <row r="66" spans="3:11" x14ac:dyDescent="0.3">
      <c r="C66" s="306"/>
      <c r="D66" s="307"/>
      <c r="E66" s="24"/>
      <c r="F66" s="24"/>
      <c r="G66" s="24"/>
      <c r="H66" s="24"/>
      <c r="I66" s="24"/>
      <c r="J66" s="24"/>
      <c r="K66" s="24"/>
    </row>
    <row r="67" spans="3:11" x14ac:dyDescent="0.3">
      <c r="C67" s="24"/>
      <c r="D67" s="24"/>
      <c r="E67" s="24"/>
      <c r="F67" s="24"/>
      <c r="G67" s="24"/>
      <c r="H67" s="24"/>
      <c r="I67" s="24"/>
      <c r="J67" s="24"/>
      <c r="K67" s="24"/>
    </row>
    <row r="68" spans="3:11" x14ac:dyDescent="0.3">
      <c r="C68" s="24"/>
      <c r="D68" s="24"/>
      <c r="E68" s="24"/>
      <c r="F68" s="24"/>
      <c r="G68" s="24"/>
      <c r="H68" s="24"/>
      <c r="I68" s="24"/>
      <c r="J68" s="24"/>
      <c r="K68" s="24"/>
    </row>
    <row r="69" spans="3:11" x14ac:dyDescent="0.3">
      <c r="C69" s="24"/>
      <c r="D69" s="24"/>
      <c r="E69" s="24"/>
      <c r="F69" s="24"/>
      <c r="G69" s="24"/>
      <c r="H69" s="24"/>
      <c r="I69" s="24"/>
      <c r="J69" s="24"/>
      <c r="K69" s="24"/>
    </row>
    <row r="70" spans="3:11" x14ac:dyDescent="0.3">
      <c r="C70" s="24"/>
      <c r="D70" s="24"/>
      <c r="E70" s="24"/>
      <c r="F70" s="24"/>
      <c r="G70" s="24"/>
      <c r="H70" s="24"/>
      <c r="I70" s="24"/>
      <c r="J70" s="24"/>
      <c r="K70" s="24"/>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M27:Q51"/>
  <sheetViews>
    <sheetView showRowColHeaders="0" zoomScale="60" zoomScaleNormal="60" workbookViewId="0">
      <selection activeCell="AD42" sqref="A1:AD42"/>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27" spans="17:17" ht="21" customHeight="1" x14ac:dyDescent="0.3"/>
    <row r="28" spans="17:17" ht="24.6" customHeight="1" x14ac:dyDescent="0.3"/>
    <row r="29" spans="17:17" ht="23.4" customHeight="1" x14ac:dyDescent="0.3"/>
    <row r="30" spans="17:17" ht="21" customHeight="1" x14ac:dyDescent="0.3"/>
    <row r="31" spans="17:17" ht="25.2" customHeight="1" x14ac:dyDescent="0.3">
      <c r="Q31" s="316">
        <f>124+7.5*15</f>
        <v>236.5</v>
      </c>
    </row>
    <row r="32" spans="17:17" ht="22.95" customHeight="1" x14ac:dyDescent="0.3">
      <c r="Q32" s="316"/>
    </row>
    <row r="33" spans="13:17" ht="21.6" customHeight="1" x14ac:dyDescent="0.3"/>
    <row r="34" spans="13:17" x14ac:dyDescent="0.3">
      <c r="Q34" s="317">
        <f>124+7.5*16</f>
        <v>244</v>
      </c>
    </row>
    <row r="35" spans="13:17" ht="22.95" customHeight="1" x14ac:dyDescent="0.3">
      <c r="Q35" s="317"/>
    </row>
    <row r="36" spans="13:17" ht="18.600000000000001" customHeight="1" x14ac:dyDescent="0.3"/>
    <row r="37" spans="13:17" ht="18.600000000000001" customHeight="1" x14ac:dyDescent="0.3"/>
    <row r="38" spans="13:17" ht="19.2" customHeight="1" x14ac:dyDescent="0.3"/>
    <row r="39" spans="13:17" ht="16.95" customHeight="1" x14ac:dyDescent="0.3">
      <c r="M39" s="2"/>
    </row>
    <row r="40" spans="13:17" ht="15" customHeight="1" x14ac:dyDescent="0.3">
      <c r="M40" s="4"/>
    </row>
    <row r="41" spans="13:17" x14ac:dyDescent="0.3">
      <c r="M41" s="4"/>
    </row>
    <row r="42" spans="13:17" x14ac:dyDescent="0.3">
      <c r="M42" s="4"/>
    </row>
    <row r="43" spans="13:17" x14ac:dyDescent="0.3">
      <c r="M43" s="4"/>
    </row>
    <row r="44" spans="13:17" x14ac:dyDescent="0.3">
      <c r="M44" s="4"/>
    </row>
    <row r="45" spans="13:17" x14ac:dyDescent="0.3">
      <c r="M45" s="4"/>
    </row>
    <row r="46" spans="13:17" x14ac:dyDescent="0.3">
      <c r="M46" s="4"/>
    </row>
    <row r="47" spans="13:17" ht="15" customHeight="1" x14ac:dyDescent="0.3"/>
    <row r="48" spans="13:17" ht="15" customHeight="1" x14ac:dyDescent="0.3"/>
    <row r="50" ht="15" customHeight="1" x14ac:dyDescent="0.3"/>
    <row r="51" ht="15" customHeight="1" x14ac:dyDescent="0.3"/>
  </sheetData>
  <mergeCells count="2">
    <mergeCell ref="Q31:Q32"/>
    <mergeCell ref="Q34:Q35"/>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U63"/>
  <sheetViews>
    <sheetView zoomScale="60" zoomScaleNormal="60" workbookViewId="0"/>
  </sheetViews>
  <sheetFormatPr defaultColWidth="9.109375" defaultRowHeight="14.4" x14ac:dyDescent="0.3"/>
  <cols>
    <col min="1" max="1" width="25.33203125" style="55" customWidth="1"/>
    <col min="2" max="2" width="7" style="55" customWidth="1"/>
    <col min="3" max="3" width="9.44140625" style="55" customWidth="1"/>
    <col min="4" max="4" width="12.6640625" style="55" customWidth="1"/>
    <col min="5" max="5" width="10.33203125" style="55" customWidth="1"/>
    <col min="6" max="6" width="22.109375" style="55" customWidth="1"/>
    <col min="7" max="7" width="21.33203125" style="55" customWidth="1"/>
    <col min="8" max="8" width="4.44140625" style="55" customWidth="1"/>
    <col min="9" max="9" width="21.77734375" style="55" customWidth="1"/>
    <col min="10" max="10" width="14.88671875" style="55" customWidth="1"/>
    <col min="11" max="11" width="17.88671875" style="55" customWidth="1"/>
    <col min="12" max="12" width="16.33203125" style="55" customWidth="1"/>
    <col min="13" max="13" width="20.109375" style="55" customWidth="1"/>
    <col min="14" max="14" width="22.5546875" style="55" customWidth="1"/>
    <col min="15" max="15" width="24.33203125" style="55" customWidth="1"/>
    <col min="16" max="16" width="21.6640625" style="55" customWidth="1"/>
    <col min="17" max="17" width="19.88671875" style="55" customWidth="1"/>
    <col min="18" max="16384" width="9.109375" style="55"/>
  </cols>
  <sheetData>
    <row r="9" spans="6:17" x14ac:dyDescent="0.3">
      <c r="F9" s="56">
        <v>79</v>
      </c>
    </row>
    <row r="12" spans="6:17" ht="14.4" customHeight="1" x14ac:dyDescent="0.3"/>
    <row r="13" spans="6:17" ht="14.4" customHeight="1" x14ac:dyDescent="0.3"/>
    <row r="14" spans="6:17" ht="14.4" customHeight="1" x14ac:dyDescent="0.3">
      <c r="N14" s="223" t="s">
        <v>153</v>
      </c>
      <c r="O14" s="226" t="s">
        <v>154</v>
      </c>
      <c r="P14" s="228" t="s">
        <v>9</v>
      </c>
      <c r="Q14" s="230" t="s">
        <v>73</v>
      </c>
    </row>
    <row r="15" spans="6:17" ht="57.75" customHeight="1" x14ac:dyDescent="0.3">
      <c r="N15" s="224"/>
      <c r="O15" s="227"/>
      <c r="P15" s="229"/>
      <c r="Q15" s="231"/>
    </row>
    <row r="16" spans="6:17" ht="24.75" customHeight="1" x14ac:dyDescent="0.3">
      <c r="N16" s="220">
        <f t="shared" ref="N16:N23" si="0">I26</f>
        <v>0.12</v>
      </c>
      <c r="O16" s="58">
        <f>N16</f>
        <v>0.12</v>
      </c>
      <c r="P16" s="59" t="s">
        <v>61</v>
      </c>
      <c r="Q16" s="60">
        <v>4</v>
      </c>
    </row>
    <row r="17" spans="1:17" ht="24.75" customHeight="1" x14ac:dyDescent="0.3">
      <c r="N17" s="220">
        <f t="shared" si="0"/>
        <v>0.1</v>
      </c>
      <c r="O17" s="58">
        <f>N17+O16</f>
        <v>0.22</v>
      </c>
      <c r="P17" s="61" t="s">
        <v>62</v>
      </c>
      <c r="Q17" s="60">
        <v>5</v>
      </c>
    </row>
    <row r="18" spans="1:17" ht="23.25" customHeight="1" x14ac:dyDescent="0.3">
      <c r="N18" s="220">
        <f t="shared" si="0"/>
        <v>0.18</v>
      </c>
      <c r="O18" s="58">
        <v>0.4</v>
      </c>
      <c r="P18" s="59" t="s">
        <v>63</v>
      </c>
      <c r="Q18" s="60">
        <v>6</v>
      </c>
    </row>
    <row r="19" spans="1:17" ht="21" customHeight="1" x14ac:dyDescent="0.3">
      <c r="B19" s="62"/>
      <c r="N19" s="220">
        <f t="shared" si="0"/>
        <v>0.24</v>
      </c>
      <c r="O19" s="63">
        <f>0.64</f>
        <v>0.64</v>
      </c>
      <c r="P19" s="61" t="s">
        <v>64</v>
      </c>
      <c r="Q19" s="60">
        <v>7</v>
      </c>
    </row>
    <row r="20" spans="1:17" ht="24.75" customHeight="1" x14ac:dyDescent="0.3">
      <c r="A20" s="64"/>
      <c r="B20" s="64"/>
      <c r="N20" s="220">
        <f t="shared" si="0"/>
        <v>0.16</v>
      </c>
      <c r="O20" s="58">
        <v>0.8</v>
      </c>
      <c r="P20" s="59" t="s">
        <v>65</v>
      </c>
      <c r="Q20" s="60">
        <v>8</v>
      </c>
    </row>
    <row r="21" spans="1:17" ht="24.75" customHeight="1" x14ac:dyDescent="0.3">
      <c r="A21" s="65"/>
      <c r="B21" s="65"/>
      <c r="F21" s="223" t="s">
        <v>73</v>
      </c>
      <c r="G21" s="223" t="s">
        <v>66</v>
      </c>
      <c r="I21" s="223" t="s">
        <v>153</v>
      </c>
      <c r="N21" s="220">
        <f t="shared" si="0"/>
        <v>0.14000000000000001</v>
      </c>
      <c r="O21" s="63">
        <v>0.94</v>
      </c>
      <c r="P21" s="59" t="s">
        <v>67</v>
      </c>
      <c r="Q21" s="60">
        <v>9</v>
      </c>
    </row>
    <row r="22" spans="1:17" ht="22.2" customHeight="1" x14ac:dyDescent="0.3">
      <c r="F22" s="232"/>
      <c r="G22" s="232"/>
      <c r="I22" s="232"/>
      <c r="N22" s="220">
        <f t="shared" si="0"/>
        <v>0.06</v>
      </c>
      <c r="O22" s="63">
        <v>1</v>
      </c>
      <c r="P22" s="61" t="s">
        <v>68</v>
      </c>
      <c r="Q22" s="60">
        <v>10</v>
      </c>
    </row>
    <row r="23" spans="1:17" ht="20.399999999999999" customHeight="1" x14ac:dyDescent="0.3">
      <c r="B23" s="66"/>
      <c r="F23" s="232"/>
      <c r="G23" s="232"/>
      <c r="I23" s="232"/>
      <c r="N23" s="219">
        <f t="shared" si="0"/>
        <v>1</v>
      </c>
    </row>
    <row r="24" spans="1:17" ht="26.25" customHeight="1" x14ac:dyDescent="0.3">
      <c r="B24" s="67"/>
      <c r="C24" s="68"/>
      <c r="F24" s="232"/>
      <c r="G24" s="232"/>
      <c r="I24" s="232"/>
    </row>
    <row r="25" spans="1:17" ht="26.25" customHeight="1" x14ac:dyDescent="0.5">
      <c r="B25" s="67"/>
      <c r="C25" s="68"/>
      <c r="D25" s="66"/>
      <c r="F25" s="224"/>
      <c r="G25" s="224"/>
      <c r="I25" s="224"/>
      <c r="J25" s="70"/>
    </row>
    <row r="26" spans="1:17" ht="45" customHeight="1" x14ac:dyDescent="0.3">
      <c r="B26" s="67"/>
      <c r="C26" s="68"/>
      <c r="D26" s="66"/>
      <c r="F26" s="60">
        <v>4</v>
      </c>
      <c r="G26" s="59">
        <v>6</v>
      </c>
      <c r="I26" s="220">
        <f>G26/$G$33</f>
        <v>0.12</v>
      </c>
      <c r="M26" s="72" t="s">
        <v>69</v>
      </c>
      <c r="N26" s="73" t="s">
        <v>70</v>
      </c>
      <c r="O26" s="73" t="s">
        <v>71</v>
      </c>
    </row>
    <row r="27" spans="1:17" ht="26.25" customHeight="1" x14ac:dyDescent="0.3">
      <c r="B27" s="67"/>
      <c r="C27" s="68"/>
      <c r="D27" s="66"/>
      <c r="F27" s="60">
        <v>5</v>
      </c>
      <c r="G27" s="59">
        <v>5</v>
      </c>
      <c r="I27" s="220">
        <f t="shared" ref="I27:I32" si="1">G27/$G$33</f>
        <v>0.1</v>
      </c>
      <c r="M27" s="59">
        <v>1</v>
      </c>
      <c r="N27" s="74">
        <v>11</v>
      </c>
      <c r="O27" s="59">
        <v>4</v>
      </c>
    </row>
    <row r="28" spans="1:17" ht="28.5" customHeight="1" x14ac:dyDescent="0.3">
      <c r="B28" s="67"/>
      <c r="C28" s="68"/>
      <c r="D28" s="66"/>
      <c r="F28" s="60">
        <v>6</v>
      </c>
      <c r="G28" s="59">
        <v>9</v>
      </c>
      <c r="I28" s="220">
        <f t="shared" si="1"/>
        <v>0.18</v>
      </c>
      <c r="M28" s="63">
        <v>2</v>
      </c>
      <c r="N28" s="75">
        <v>25</v>
      </c>
      <c r="O28" s="59">
        <v>6</v>
      </c>
    </row>
    <row r="29" spans="1:17" ht="26.25" customHeight="1" x14ac:dyDescent="0.3">
      <c r="B29" s="67"/>
      <c r="C29" s="68"/>
      <c r="D29" s="66"/>
      <c r="F29" s="60">
        <v>7</v>
      </c>
      <c r="G29" s="63">
        <v>12</v>
      </c>
      <c r="I29" s="220">
        <f t="shared" si="1"/>
        <v>0.24</v>
      </c>
      <c r="M29" s="59">
        <v>3</v>
      </c>
      <c r="N29" s="74">
        <v>4</v>
      </c>
      <c r="O29" s="59">
        <v>4</v>
      </c>
    </row>
    <row r="30" spans="1:17" ht="26.25" customHeight="1" x14ac:dyDescent="0.3">
      <c r="B30" s="67"/>
      <c r="C30" s="68"/>
      <c r="D30" s="66"/>
      <c r="F30" s="60">
        <v>8</v>
      </c>
      <c r="G30" s="63">
        <v>8</v>
      </c>
      <c r="I30" s="220">
        <f t="shared" si="1"/>
        <v>0.16</v>
      </c>
      <c r="M30" s="59">
        <v>4</v>
      </c>
      <c r="N30" s="74">
        <v>33</v>
      </c>
      <c r="O30" s="59">
        <v>6</v>
      </c>
    </row>
    <row r="31" spans="1:17" ht="26.25" customHeight="1" x14ac:dyDescent="0.3">
      <c r="F31" s="60">
        <v>9</v>
      </c>
      <c r="G31" s="63">
        <v>7</v>
      </c>
      <c r="I31" s="220">
        <f t="shared" si="1"/>
        <v>0.14000000000000001</v>
      </c>
      <c r="M31" s="59">
        <v>5</v>
      </c>
      <c r="N31" s="74">
        <v>24</v>
      </c>
      <c r="O31" s="59">
        <v>6</v>
      </c>
    </row>
    <row r="32" spans="1:17" ht="26.25" customHeight="1" x14ac:dyDescent="0.3">
      <c r="F32" s="60">
        <v>10</v>
      </c>
      <c r="G32" s="63">
        <v>3</v>
      </c>
      <c r="I32" s="220">
        <f t="shared" si="1"/>
        <v>0.06</v>
      </c>
      <c r="M32" s="59">
        <v>6</v>
      </c>
      <c r="N32" s="74">
        <v>60</v>
      </c>
      <c r="O32" s="59">
        <v>7</v>
      </c>
    </row>
    <row r="33" spans="7:15" ht="26.25" customHeight="1" x14ac:dyDescent="0.3">
      <c r="G33" s="218">
        <f>SUM(G26:G32)</f>
        <v>50</v>
      </c>
      <c r="I33" s="218">
        <f>SUM(I26:I32)</f>
        <v>1</v>
      </c>
      <c r="M33" s="63">
        <v>7</v>
      </c>
      <c r="N33" s="75">
        <v>20</v>
      </c>
      <c r="O33" s="59">
        <v>5</v>
      </c>
    </row>
    <row r="34" spans="7:15" ht="26.25" customHeight="1" x14ac:dyDescent="0.3">
      <c r="M34" s="59">
        <v>8</v>
      </c>
      <c r="N34" s="74">
        <v>35</v>
      </c>
      <c r="O34" s="59">
        <v>6</v>
      </c>
    </row>
    <row r="35" spans="7:15" ht="23.4" x14ac:dyDescent="0.3">
      <c r="M35" s="63">
        <v>9</v>
      </c>
      <c r="N35" s="75">
        <v>35</v>
      </c>
      <c r="O35" s="59">
        <v>6</v>
      </c>
    </row>
    <row r="36" spans="7:15" ht="23.4" x14ac:dyDescent="0.3">
      <c r="M36" s="211">
        <v>10</v>
      </c>
      <c r="N36" s="74">
        <v>52</v>
      </c>
      <c r="O36" s="59">
        <v>7</v>
      </c>
    </row>
    <row r="37" spans="7:15" ht="23.4" x14ac:dyDescent="0.3">
      <c r="M37" s="59">
        <v>11</v>
      </c>
      <c r="N37" s="74">
        <v>9</v>
      </c>
      <c r="O37" s="59">
        <v>4</v>
      </c>
    </row>
    <row r="38" spans="7:15" ht="23.4" x14ac:dyDescent="0.3">
      <c r="M38" s="211">
        <v>12</v>
      </c>
      <c r="N38" s="74">
        <v>49</v>
      </c>
      <c r="O38" s="59">
        <v>7</v>
      </c>
    </row>
    <row r="39" spans="7:15" ht="23.4" x14ac:dyDescent="0.3">
      <c r="M39" s="59">
        <v>13</v>
      </c>
      <c r="N39" s="74">
        <v>67</v>
      </c>
      <c r="O39" s="59">
        <v>8</v>
      </c>
    </row>
    <row r="40" spans="7:15" ht="23.4" x14ac:dyDescent="0.3">
      <c r="M40" s="63">
        <v>14</v>
      </c>
      <c r="N40" s="75">
        <v>98</v>
      </c>
      <c r="O40" s="76">
        <v>10</v>
      </c>
    </row>
    <row r="41" spans="7:15" ht="23.4" x14ac:dyDescent="0.3">
      <c r="M41" s="59">
        <v>15</v>
      </c>
      <c r="N41" s="74">
        <v>4</v>
      </c>
      <c r="O41" s="59">
        <v>4</v>
      </c>
    </row>
    <row r="42" spans="7:15" ht="23.4" x14ac:dyDescent="0.3">
      <c r="M42" s="63">
        <v>16</v>
      </c>
      <c r="N42" s="75">
        <v>97</v>
      </c>
      <c r="O42" s="76">
        <v>10</v>
      </c>
    </row>
    <row r="43" spans="7:15" ht="23.4" x14ac:dyDescent="0.3">
      <c r="M43" s="59">
        <v>17</v>
      </c>
      <c r="N43" s="74">
        <v>47</v>
      </c>
      <c r="O43" s="59">
        <v>7</v>
      </c>
    </row>
    <row r="44" spans="7:15" ht="23.4" x14ac:dyDescent="0.3">
      <c r="M44" s="59">
        <v>18</v>
      </c>
      <c r="N44" s="74">
        <v>75</v>
      </c>
      <c r="O44" s="59">
        <v>8</v>
      </c>
    </row>
    <row r="45" spans="7:15" ht="23.4" x14ac:dyDescent="0.3">
      <c r="M45" s="59">
        <v>19</v>
      </c>
      <c r="N45" s="74">
        <v>78</v>
      </c>
      <c r="O45" s="59">
        <v>8</v>
      </c>
    </row>
    <row r="46" spans="7:15" ht="23.4" x14ac:dyDescent="0.3">
      <c r="M46" s="59">
        <v>20</v>
      </c>
      <c r="N46" s="74">
        <v>45</v>
      </c>
      <c r="O46" s="59">
        <v>7</v>
      </c>
    </row>
    <row r="47" spans="7:15" x14ac:dyDescent="0.3">
      <c r="O47" s="233">
        <f>SUM(O27:O46)</f>
        <v>130</v>
      </c>
    </row>
    <row r="48" spans="7:15" x14ac:dyDescent="0.3">
      <c r="O48" s="234"/>
    </row>
    <row r="50" spans="20:21" x14ac:dyDescent="0.3">
      <c r="T50" s="225"/>
      <c r="U50" s="225"/>
    </row>
    <row r="51" spans="20:21" x14ac:dyDescent="0.3">
      <c r="T51" s="225"/>
      <c r="U51" s="225"/>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9">
    <mergeCell ref="F21:F25"/>
    <mergeCell ref="G21:G25"/>
    <mergeCell ref="O47:O48"/>
    <mergeCell ref="I21:I25"/>
    <mergeCell ref="N14:N15"/>
    <mergeCell ref="T50:U51"/>
    <mergeCell ref="O14:O15"/>
    <mergeCell ref="P14:P15"/>
    <mergeCell ref="Q14:Q15"/>
  </mergeCells>
  <pageMargins left="0.7" right="0.7" top="0.75" bottom="0.75" header="0.3" footer="0.3"/>
  <pageSetup scale="3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M14:X51"/>
  <sheetViews>
    <sheetView zoomScale="90" zoomScaleNormal="9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0.6640625" style="3" customWidth="1"/>
    <col min="16" max="16" width="8.6640625" style="3" customWidth="1"/>
    <col min="17" max="17" width="10" style="3" customWidth="1"/>
    <col min="18" max="18" width="6.33203125" style="3" customWidth="1"/>
    <col min="19" max="19" width="9.6640625" style="3" customWidth="1"/>
    <col min="20" max="20" width="6.33203125" style="3" customWidth="1"/>
    <col min="21" max="21" width="7" style="3" customWidth="1"/>
    <col min="22" max="22" width="9.109375" style="3"/>
    <col min="23" max="23" width="9.6640625" style="3" customWidth="1"/>
    <col min="24" max="16384" width="9.109375" style="3"/>
  </cols>
  <sheetData>
    <row r="14" spans="15:24" x14ac:dyDescent="0.3">
      <c r="O14" s="90"/>
      <c r="P14" s="90"/>
      <c r="Q14" s="90"/>
      <c r="R14" s="90"/>
      <c r="S14" s="90"/>
      <c r="T14" s="90"/>
      <c r="U14" s="90"/>
      <c r="V14" s="90"/>
      <c r="W14" s="90"/>
      <c r="X14" s="90"/>
    </row>
    <row r="15" spans="15:24" x14ac:dyDescent="0.3">
      <c r="O15" s="90"/>
      <c r="P15" s="90"/>
      <c r="Q15" s="90"/>
      <c r="R15" s="90"/>
      <c r="S15" s="90"/>
      <c r="T15" s="90"/>
      <c r="U15" s="90"/>
      <c r="V15" s="90"/>
      <c r="W15" s="90"/>
      <c r="X15" s="90"/>
    </row>
    <row r="16" spans="15:24" x14ac:dyDescent="0.3">
      <c r="O16" s="90"/>
      <c r="P16" s="90"/>
      <c r="Q16" s="90"/>
      <c r="R16" s="90"/>
      <c r="S16" s="90"/>
      <c r="T16" s="90"/>
      <c r="U16" s="90"/>
      <c r="V16" s="90"/>
      <c r="W16" s="90"/>
      <c r="X16" s="90"/>
    </row>
    <row r="17" spans="15:24" x14ac:dyDescent="0.3">
      <c r="O17" s="90"/>
      <c r="P17" s="90"/>
      <c r="Q17" s="90"/>
      <c r="R17" s="90"/>
      <c r="S17" s="90"/>
      <c r="T17" s="90"/>
      <c r="U17" s="90"/>
      <c r="V17" s="90"/>
      <c r="W17" s="90"/>
      <c r="X17" s="90"/>
    </row>
    <row r="18" spans="15:24" x14ac:dyDescent="0.3">
      <c r="O18" s="90"/>
      <c r="P18" s="90"/>
      <c r="Q18" s="90"/>
      <c r="R18" s="90"/>
      <c r="S18" s="90"/>
      <c r="T18" s="90"/>
      <c r="U18" s="90"/>
      <c r="V18" s="90"/>
      <c r="W18" s="90"/>
      <c r="X18" s="90"/>
    </row>
    <row r="19" spans="15:24" x14ac:dyDescent="0.3">
      <c r="O19" s="90"/>
      <c r="P19" s="90"/>
      <c r="Q19" s="90"/>
      <c r="R19" s="90"/>
      <c r="S19" s="90"/>
      <c r="T19" s="90"/>
      <c r="U19" s="90"/>
      <c r="V19" s="90"/>
      <c r="W19" s="90"/>
      <c r="X19" s="90"/>
    </row>
    <row r="20" spans="15:24" x14ac:dyDescent="0.3">
      <c r="O20" s="90"/>
      <c r="P20" s="90"/>
      <c r="Q20" s="90"/>
      <c r="R20" s="90"/>
      <c r="S20" s="90"/>
      <c r="T20" s="90"/>
      <c r="U20" s="90"/>
      <c r="V20" s="90"/>
      <c r="W20" s="90"/>
      <c r="X20" s="90"/>
    </row>
    <row r="21" spans="15:24" x14ac:dyDescent="0.3">
      <c r="O21" s="90"/>
      <c r="P21" s="90"/>
      <c r="Q21" s="90"/>
      <c r="R21" s="90"/>
      <c r="S21" s="90"/>
      <c r="T21" s="90"/>
      <c r="U21" s="90"/>
      <c r="V21" s="90"/>
      <c r="W21" s="90"/>
      <c r="X21" s="90"/>
    </row>
    <row r="22" spans="15:24" x14ac:dyDescent="0.3">
      <c r="O22" s="90"/>
      <c r="P22" s="90"/>
      <c r="Q22" s="90"/>
      <c r="R22" s="90"/>
      <c r="S22" s="90"/>
      <c r="T22" s="90"/>
      <c r="U22" s="90"/>
      <c r="V22" s="90"/>
      <c r="W22" s="90"/>
      <c r="X22" s="90"/>
    </row>
    <row r="23" spans="15:24" x14ac:dyDescent="0.3">
      <c r="O23" s="90"/>
      <c r="P23" s="90"/>
      <c r="Q23" s="90"/>
      <c r="R23" s="90"/>
      <c r="S23" s="90"/>
      <c r="T23" s="90"/>
      <c r="U23" s="90"/>
      <c r="V23" s="90"/>
      <c r="W23" s="90"/>
      <c r="X23" s="90"/>
    </row>
    <row r="24" spans="15:24" x14ac:dyDescent="0.3">
      <c r="O24" s="90"/>
      <c r="P24" s="90"/>
      <c r="Q24" s="90"/>
      <c r="R24" s="90"/>
      <c r="S24" s="90"/>
      <c r="T24" s="90"/>
      <c r="U24" s="90"/>
      <c r="V24" s="90"/>
      <c r="W24" s="90"/>
      <c r="X24" s="90"/>
    </row>
    <row r="25" spans="15:24" x14ac:dyDescent="0.3">
      <c r="O25" s="90"/>
      <c r="P25" s="90"/>
      <c r="Q25" s="90"/>
      <c r="R25" s="90"/>
      <c r="S25" s="90"/>
      <c r="T25" s="90"/>
      <c r="U25" s="90"/>
      <c r="V25" s="90"/>
      <c r="W25" s="90"/>
      <c r="X25" s="90"/>
    </row>
    <row r="26" spans="15:24" x14ac:dyDescent="0.3">
      <c r="O26" s="90"/>
      <c r="P26" s="90"/>
      <c r="Q26" s="90"/>
      <c r="R26" s="90"/>
      <c r="S26" s="90"/>
      <c r="T26" s="90"/>
      <c r="U26" s="90"/>
      <c r="V26" s="90"/>
      <c r="W26" s="90"/>
      <c r="X26" s="90"/>
    </row>
    <row r="27" spans="15:24" ht="21" customHeight="1" x14ac:dyDescent="0.3">
      <c r="O27" s="90"/>
      <c r="P27" s="90"/>
      <c r="Q27" s="90"/>
      <c r="R27" s="90"/>
      <c r="S27" s="90"/>
      <c r="T27" s="90"/>
      <c r="U27" s="90"/>
      <c r="V27" s="90"/>
      <c r="W27" s="90"/>
      <c r="X27" s="90"/>
    </row>
    <row r="28" spans="15:24" ht="24.6" customHeight="1" x14ac:dyDescent="0.3">
      <c r="O28" s="90"/>
      <c r="P28" s="90"/>
      <c r="Q28" s="90"/>
      <c r="R28" s="90"/>
      <c r="S28" s="90"/>
      <c r="T28" s="90"/>
      <c r="U28" s="90"/>
      <c r="V28" s="90"/>
      <c r="W28" s="90"/>
      <c r="X28" s="90"/>
    </row>
    <row r="29" spans="15:24" ht="23.4" customHeight="1" x14ac:dyDescent="0.3">
      <c r="O29" s="90"/>
      <c r="P29" s="90"/>
      <c r="Q29" s="90"/>
      <c r="R29" s="90"/>
      <c r="S29" s="90"/>
      <c r="T29" s="90"/>
      <c r="U29" s="90"/>
      <c r="V29" s="90"/>
      <c r="W29" s="90"/>
      <c r="X29" s="90"/>
    </row>
    <row r="30" spans="15:24" ht="21" customHeight="1" x14ac:dyDescent="0.3">
      <c r="O30" s="90"/>
      <c r="P30" s="90"/>
      <c r="Q30" s="90"/>
      <c r="R30" s="90"/>
      <c r="S30" s="90"/>
      <c r="T30" s="90"/>
      <c r="U30" s="90"/>
      <c r="V30" s="90"/>
      <c r="W30" s="90"/>
      <c r="X30" s="90"/>
    </row>
    <row r="31" spans="15:24" ht="25.2" customHeight="1" x14ac:dyDescent="0.3">
      <c r="O31" s="90"/>
      <c r="P31" s="90"/>
      <c r="Q31" s="90"/>
      <c r="R31" s="90"/>
      <c r="S31" s="90"/>
      <c r="T31" s="90"/>
      <c r="U31" s="90"/>
      <c r="V31" s="90"/>
      <c r="W31" s="90"/>
      <c r="X31" s="90"/>
    </row>
    <row r="32" spans="15:24" ht="22.95" customHeight="1" x14ac:dyDescent="0.3">
      <c r="O32" s="90"/>
      <c r="P32" s="90"/>
      <c r="Q32" s="90"/>
      <c r="R32" s="90"/>
      <c r="S32" s="90"/>
      <c r="T32" s="90"/>
      <c r="U32" s="90"/>
      <c r="V32" s="90"/>
      <c r="W32" s="90"/>
      <c r="X32" s="90"/>
    </row>
    <row r="33" spans="13:24" ht="21.6" customHeight="1" x14ac:dyDescent="0.3">
      <c r="O33" s="90"/>
      <c r="P33" s="90"/>
      <c r="Q33" s="90"/>
      <c r="R33" s="90"/>
      <c r="S33" s="90"/>
      <c r="T33" s="90"/>
      <c r="U33" s="90"/>
      <c r="V33" s="90"/>
      <c r="W33" s="90"/>
      <c r="X33" s="90"/>
    </row>
    <row r="34" spans="13:24" ht="20.25" customHeight="1" x14ac:dyDescent="0.3">
      <c r="O34" s="90"/>
      <c r="P34" s="90"/>
      <c r="Q34" s="90"/>
      <c r="R34" s="90"/>
      <c r="S34" s="90"/>
      <c r="T34" s="90"/>
      <c r="U34" s="90"/>
      <c r="V34" s="90"/>
      <c r="W34" s="90"/>
      <c r="X34" s="90"/>
    </row>
    <row r="35" spans="13:24" ht="22.95" customHeight="1" x14ac:dyDescent="0.3">
      <c r="O35" s="90"/>
      <c r="P35" s="90"/>
      <c r="Q35" s="90"/>
      <c r="R35" s="90"/>
      <c r="S35" s="90"/>
      <c r="T35" s="90"/>
      <c r="U35" s="90"/>
      <c r="V35" s="90"/>
      <c r="W35" s="90"/>
      <c r="X35" s="90"/>
    </row>
    <row r="36" spans="13:24" ht="18.600000000000001" customHeight="1" x14ac:dyDescent="0.3"/>
    <row r="37" spans="13:24" ht="18.600000000000001" customHeight="1" x14ac:dyDescent="0.3"/>
    <row r="38" spans="13:24" ht="19.2" customHeight="1" x14ac:dyDescent="0.3"/>
    <row r="39" spans="13:24" ht="16.95" customHeight="1" x14ac:dyDescent="0.3">
      <c r="M39" s="2"/>
    </row>
    <row r="40" spans="13:24" ht="15" customHeight="1" x14ac:dyDescent="0.3">
      <c r="M40" s="4"/>
    </row>
    <row r="41" spans="13:24" x14ac:dyDescent="0.3">
      <c r="M41" s="4"/>
    </row>
    <row r="42" spans="13:24" x14ac:dyDescent="0.3">
      <c r="M42" s="4"/>
    </row>
    <row r="43" spans="13:24" x14ac:dyDescent="0.3">
      <c r="M43" s="4"/>
    </row>
    <row r="44" spans="13:24" x14ac:dyDescent="0.3">
      <c r="M44" s="4"/>
    </row>
    <row r="45" spans="13:24" x14ac:dyDescent="0.3">
      <c r="M45" s="4"/>
    </row>
    <row r="46" spans="13:24" x14ac:dyDescent="0.3">
      <c r="M46" s="4"/>
    </row>
    <row r="47" spans="13:24" ht="15" customHeight="1" x14ac:dyDescent="0.3"/>
    <row r="48" spans="13:24" ht="15" customHeight="1" x14ac:dyDescent="0.3"/>
    <row r="50" ht="15" customHeight="1" x14ac:dyDescent="0.3"/>
    <row r="51" ht="15" customHeight="1" x14ac:dyDescent="0.3"/>
  </sheetData>
  <pageMargins left="0.7" right="0.7" top="0.75" bottom="0.75" header="0.3" footer="0.3"/>
  <pageSetup scale="4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F15:U70"/>
  <sheetViews>
    <sheetView zoomScale="50" zoomScaleNormal="50" workbookViewId="0">
      <selection activeCell="J49" sqref="J49"/>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5" spans="16:20" ht="48" x14ac:dyDescent="0.3">
      <c r="P15" s="50" t="s">
        <v>51</v>
      </c>
      <c r="Q15" s="19" t="s">
        <v>52</v>
      </c>
      <c r="R15" s="54" t="s">
        <v>54</v>
      </c>
      <c r="S15" s="318" t="s">
        <v>55</v>
      </c>
      <c r="T15" s="319"/>
    </row>
    <row r="16" spans="16:20" ht="24" x14ac:dyDescent="0.3">
      <c r="P16" s="19">
        <v>0</v>
      </c>
      <c r="Q16" s="19">
        <v>0.5</v>
      </c>
      <c r="R16" s="19">
        <v>0.5</v>
      </c>
      <c r="S16" s="19">
        <v>1</v>
      </c>
      <c r="T16" s="19">
        <v>50</v>
      </c>
    </row>
    <row r="17" spans="6:21" ht="24" x14ac:dyDescent="0.3">
      <c r="P17" s="19">
        <v>1</v>
      </c>
      <c r="Q17" s="19">
        <v>0.4</v>
      </c>
      <c r="R17" s="19">
        <v>0.9</v>
      </c>
      <c r="S17" s="19">
        <v>51</v>
      </c>
      <c r="T17" s="19">
        <v>0.9</v>
      </c>
    </row>
    <row r="18" spans="6:21" ht="24" x14ac:dyDescent="0.3">
      <c r="P18" s="19">
        <v>2</v>
      </c>
      <c r="Q18" s="19">
        <v>0.1</v>
      </c>
      <c r="R18" s="19">
        <v>1</v>
      </c>
      <c r="S18" s="19">
        <v>0.9</v>
      </c>
      <c r="T18" s="52">
        <v>1</v>
      </c>
    </row>
    <row r="25" spans="6:21" ht="48" x14ac:dyDescent="0.3">
      <c r="F25" s="50" t="s">
        <v>51</v>
      </c>
      <c r="G25" s="19" t="s">
        <v>52</v>
      </c>
    </row>
    <row r="26" spans="6:21" ht="24" x14ac:dyDescent="0.3">
      <c r="F26" s="19">
        <v>0</v>
      </c>
      <c r="G26" s="19">
        <v>0.5</v>
      </c>
    </row>
    <row r="27" spans="6:21" ht="27" customHeight="1" x14ac:dyDescent="0.3">
      <c r="F27" s="19">
        <v>1</v>
      </c>
      <c r="G27" s="19">
        <v>0.4</v>
      </c>
    </row>
    <row r="28" spans="6:21" ht="30.6" customHeight="1" x14ac:dyDescent="0.3">
      <c r="F28" s="19">
        <v>2</v>
      </c>
      <c r="G28" s="19">
        <v>0.1</v>
      </c>
    </row>
    <row r="29" spans="6:21" ht="55.95" customHeight="1" x14ac:dyDescent="0.3">
      <c r="P29" s="13" t="s">
        <v>10</v>
      </c>
      <c r="Q29" s="13" t="s">
        <v>53</v>
      </c>
      <c r="R29" s="53" t="s">
        <v>57</v>
      </c>
      <c r="S29" s="53" t="s">
        <v>56</v>
      </c>
      <c r="T29" s="53" t="s">
        <v>58</v>
      </c>
      <c r="U29" s="53" t="s">
        <v>59</v>
      </c>
    </row>
    <row r="30" spans="6:21" ht="21" customHeight="1" x14ac:dyDescent="0.3">
      <c r="P30" s="5">
        <v>1</v>
      </c>
      <c r="Q30" s="5">
        <v>54</v>
      </c>
      <c r="R30" s="5">
        <v>7</v>
      </c>
      <c r="S30" s="5">
        <v>1</v>
      </c>
      <c r="T30" s="5">
        <v>6</v>
      </c>
      <c r="U30" s="5">
        <v>0</v>
      </c>
    </row>
    <row r="31" spans="6:21" ht="25.2" customHeight="1" x14ac:dyDescent="0.3">
      <c r="P31" s="5">
        <v>2</v>
      </c>
      <c r="Q31" s="5">
        <v>73</v>
      </c>
      <c r="R31" s="5">
        <v>6</v>
      </c>
      <c r="S31" s="5">
        <v>1</v>
      </c>
      <c r="T31" s="5">
        <v>5</v>
      </c>
      <c r="U31" s="13">
        <v>2</v>
      </c>
    </row>
    <row r="32" spans="6:21" ht="22.95" customHeight="1" x14ac:dyDescent="0.3">
      <c r="P32" s="5">
        <v>3</v>
      </c>
      <c r="Q32" s="5">
        <v>29</v>
      </c>
      <c r="R32" s="13">
        <v>7</v>
      </c>
      <c r="S32" s="5">
        <v>0</v>
      </c>
      <c r="T32" s="5">
        <v>7</v>
      </c>
      <c r="U32" s="5">
        <v>0</v>
      </c>
    </row>
    <row r="33" spans="13:21" ht="21.6" customHeight="1" x14ac:dyDescent="0.3">
      <c r="P33" s="5">
        <v>4</v>
      </c>
      <c r="Q33" s="5">
        <v>51</v>
      </c>
      <c r="R33" s="5">
        <v>7</v>
      </c>
      <c r="S33" s="5">
        <v>1</v>
      </c>
      <c r="T33" s="5">
        <v>6</v>
      </c>
      <c r="U33" s="5">
        <v>0</v>
      </c>
    </row>
    <row r="34" spans="13:21" ht="25.8" x14ac:dyDescent="0.3">
      <c r="P34" s="5">
        <v>5</v>
      </c>
      <c r="Q34" s="5">
        <v>87</v>
      </c>
      <c r="R34" s="5">
        <v>6</v>
      </c>
      <c r="S34" s="5">
        <v>1</v>
      </c>
      <c r="T34" s="5">
        <v>5</v>
      </c>
      <c r="U34" s="13">
        <v>2</v>
      </c>
    </row>
    <row r="35" spans="13:21" ht="22.95" customHeight="1" x14ac:dyDescent="0.3">
      <c r="P35" s="5">
        <v>6</v>
      </c>
      <c r="Q35" s="5">
        <v>51</v>
      </c>
      <c r="R35" s="13">
        <v>7</v>
      </c>
      <c r="S35" s="5">
        <v>1</v>
      </c>
      <c r="T35" s="5">
        <v>6</v>
      </c>
      <c r="U35" s="5">
        <v>0</v>
      </c>
    </row>
    <row r="36" spans="13:21" ht="24.6" customHeight="1" x14ac:dyDescent="0.3">
      <c r="P36" s="5">
        <v>7</v>
      </c>
      <c r="Q36" s="5">
        <v>99</v>
      </c>
      <c r="R36" s="5">
        <v>6</v>
      </c>
      <c r="S36" s="5">
        <v>2</v>
      </c>
      <c r="T36" s="5">
        <v>4</v>
      </c>
      <c r="U36" s="13">
        <v>2</v>
      </c>
    </row>
    <row r="37" spans="13:21" ht="23.4" customHeight="1" x14ac:dyDescent="0.3">
      <c r="P37" s="5">
        <v>8</v>
      </c>
      <c r="Q37" s="5">
        <v>18</v>
      </c>
      <c r="R37" s="13">
        <v>6</v>
      </c>
      <c r="S37" s="5">
        <v>0</v>
      </c>
      <c r="T37" s="5">
        <v>6</v>
      </c>
      <c r="U37" s="5">
        <v>0</v>
      </c>
    </row>
    <row r="38" spans="13:21" ht="25.2" customHeight="1" x14ac:dyDescent="0.3">
      <c r="P38" s="5">
        <v>9</v>
      </c>
      <c r="Q38" s="5">
        <v>30</v>
      </c>
      <c r="R38" s="5">
        <v>6</v>
      </c>
      <c r="S38" s="5">
        <v>0</v>
      </c>
      <c r="T38" s="5">
        <v>6</v>
      </c>
      <c r="U38" s="5">
        <v>0</v>
      </c>
    </row>
    <row r="39" spans="13:21" ht="27.6" customHeight="1" x14ac:dyDescent="0.3">
      <c r="M39" s="2"/>
      <c r="P39" s="5">
        <v>10</v>
      </c>
      <c r="Q39" s="5">
        <v>27</v>
      </c>
      <c r="R39" s="5">
        <v>6</v>
      </c>
      <c r="S39" s="5">
        <v>0</v>
      </c>
      <c r="T39" s="5">
        <v>6</v>
      </c>
      <c r="U39" s="5">
        <v>0</v>
      </c>
    </row>
    <row r="40" spans="13:21" ht="15" customHeight="1" x14ac:dyDescent="0.3">
      <c r="M40" s="4"/>
    </row>
    <row r="41" spans="13:21" x14ac:dyDescent="0.3">
      <c r="M41" s="4"/>
    </row>
    <row r="42" spans="13:21" x14ac:dyDescent="0.3">
      <c r="M42" s="4"/>
    </row>
    <row r="43" spans="13:21" x14ac:dyDescent="0.3">
      <c r="M43" s="4"/>
    </row>
    <row r="44" spans="13:21" x14ac:dyDescent="0.3">
      <c r="M44" s="4"/>
    </row>
    <row r="45" spans="13:21" x14ac:dyDescent="0.3">
      <c r="M45" s="4"/>
    </row>
    <row r="46" spans="13:21" x14ac:dyDescent="0.3">
      <c r="M46" s="4"/>
    </row>
    <row r="49" spans="6:7" ht="25.8" x14ac:dyDescent="0.3">
      <c r="F49" s="13" t="s">
        <v>10</v>
      </c>
      <c r="G49" s="13" t="s">
        <v>53</v>
      </c>
    </row>
    <row r="50" spans="6:7" ht="25.8" x14ac:dyDescent="0.3">
      <c r="F50" s="5">
        <v>1</v>
      </c>
      <c r="G50" s="5">
        <v>54</v>
      </c>
    </row>
    <row r="51" spans="6:7" ht="25.8" x14ac:dyDescent="0.3">
      <c r="F51" s="5">
        <v>2</v>
      </c>
      <c r="G51" s="5">
        <v>73</v>
      </c>
    </row>
    <row r="52" spans="6:7" ht="25.8" x14ac:dyDescent="0.3">
      <c r="F52" s="5">
        <v>3</v>
      </c>
      <c r="G52" s="5">
        <v>29</v>
      </c>
    </row>
    <row r="53" spans="6:7" ht="25.8" x14ac:dyDescent="0.3">
      <c r="F53" s="5">
        <v>4</v>
      </c>
      <c r="G53" s="5">
        <v>51</v>
      </c>
    </row>
    <row r="54" spans="6:7" ht="25.8" x14ac:dyDescent="0.3">
      <c r="F54" s="5">
        <v>5</v>
      </c>
      <c r="G54" s="5">
        <v>87</v>
      </c>
    </row>
    <row r="55" spans="6:7" ht="25.8" x14ac:dyDescent="0.3">
      <c r="F55" s="5">
        <v>6</v>
      </c>
      <c r="G55" s="5">
        <v>51</v>
      </c>
    </row>
    <row r="56" spans="6:7" ht="25.8" x14ac:dyDescent="0.3">
      <c r="F56" s="5">
        <v>7</v>
      </c>
      <c r="G56" s="5">
        <v>99</v>
      </c>
    </row>
    <row r="57" spans="6:7" ht="25.8" x14ac:dyDescent="0.3">
      <c r="F57" s="5">
        <v>8</v>
      </c>
      <c r="G57" s="5">
        <v>18</v>
      </c>
    </row>
    <row r="58" spans="6:7" ht="25.8" x14ac:dyDescent="0.3">
      <c r="F58" s="5">
        <v>9</v>
      </c>
      <c r="G58" s="5">
        <v>30</v>
      </c>
    </row>
    <row r="59" spans="6:7" ht="25.8" x14ac:dyDescent="0.3">
      <c r="F59" s="5">
        <v>10</v>
      </c>
      <c r="G59" s="5">
        <v>27</v>
      </c>
    </row>
    <row r="70" spans="6:7" x14ac:dyDescent="0.3">
      <c r="F70" s="51"/>
      <c r="G70" s="51"/>
    </row>
  </sheetData>
  <mergeCells count="1">
    <mergeCell ref="S15:T15"/>
  </mergeCells>
  <pageMargins left="0.7" right="0.7" top="0.75" bottom="0.75" header="0.3" footer="0.3"/>
  <pageSetup scale="3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F20:R55"/>
  <sheetViews>
    <sheetView showRowColHeaders="0"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26.109375" style="3" customWidth="1"/>
    <col min="7" max="7" width="23" style="3" customWidth="1"/>
    <col min="8" max="8" width="23.6640625" style="3" customWidth="1"/>
    <col min="9" max="9" width="20" style="3" customWidth="1"/>
    <col min="10" max="10" width="14.6640625" style="3" customWidth="1"/>
    <col min="11" max="11" width="15.6640625" style="3" customWidth="1"/>
    <col min="12" max="13" width="16.6640625" style="3" customWidth="1"/>
    <col min="14" max="14" width="4.5546875" style="3" customWidth="1"/>
    <col min="15" max="15" width="11.6640625" style="3" customWidth="1"/>
    <col min="16" max="16" width="9.88671875" style="3" customWidth="1"/>
    <col min="17" max="17" width="13" style="3" customWidth="1"/>
    <col min="18" max="18" width="8.33203125" style="3" customWidth="1"/>
    <col min="19" max="19" width="10" style="3" customWidth="1"/>
    <col min="20" max="20" width="9.88671875" style="3" customWidth="1"/>
    <col min="21" max="22" width="9.5546875" style="3" customWidth="1"/>
    <col min="23" max="23" width="12.109375" style="3" customWidth="1"/>
    <col min="24" max="16384" width="9.109375" style="3"/>
  </cols>
  <sheetData>
    <row r="20" spans="6:18" ht="15" thickBot="1" x14ac:dyDescent="0.35"/>
    <row r="21" spans="6:18" ht="77.400000000000006" customHeight="1" thickBot="1" x14ac:dyDescent="0.35">
      <c r="F21" s="46" t="s">
        <v>4</v>
      </c>
      <c r="G21" s="47" t="s">
        <v>5</v>
      </c>
      <c r="H21" s="47" t="s">
        <v>7</v>
      </c>
      <c r="I21" s="47" t="s">
        <v>8</v>
      </c>
      <c r="J21" s="320" t="s">
        <v>9</v>
      </c>
      <c r="K21" s="321"/>
    </row>
    <row r="22" spans="6:18" ht="30" customHeight="1" thickBot="1" x14ac:dyDescent="0.35">
      <c r="F22" s="40">
        <v>1</v>
      </c>
      <c r="G22" s="41">
        <v>20</v>
      </c>
      <c r="H22" s="42">
        <f>G22/G28</f>
        <v>0.1</v>
      </c>
      <c r="I22" s="42">
        <f>H22/H28</f>
        <v>0.1</v>
      </c>
      <c r="J22" s="43">
        <v>1</v>
      </c>
      <c r="K22" s="43">
        <v>10</v>
      </c>
    </row>
    <row r="23" spans="6:18" ht="30.75" customHeight="1" thickBot="1" x14ac:dyDescent="0.35">
      <c r="F23" s="40">
        <v>2</v>
      </c>
      <c r="G23" s="41">
        <v>60</v>
      </c>
      <c r="H23" s="42">
        <f>G23/G28</f>
        <v>0.3</v>
      </c>
      <c r="I23" s="42">
        <f>I22+H23</f>
        <v>0.4</v>
      </c>
      <c r="J23" s="43">
        <v>11</v>
      </c>
      <c r="K23" s="43">
        <v>40</v>
      </c>
    </row>
    <row r="24" spans="6:18" ht="31.5" customHeight="1" thickBot="1" x14ac:dyDescent="0.35">
      <c r="F24" s="40">
        <v>3</v>
      </c>
      <c r="G24" s="41">
        <v>50</v>
      </c>
      <c r="H24" s="42">
        <f>G24/G28</f>
        <v>0.25</v>
      </c>
      <c r="I24" s="42">
        <f t="shared" ref="I24:I27" si="0">I23+H24</f>
        <v>0.65</v>
      </c>
      <c r="J24" s="43">
        <v>41</v>
      </c>
      <c r="K24" s="43">
        <v>65</v>
      </c>
    </row>
    <row r="25" spans="6:18" ht="30.75" customHeight="1" thickBot="1" x14ac:dyDescent="0.35">
      <c r="F25" s="40">
        <v>4</v>
      </c>
      <c r="G25" s="41">
        <v>40</v>
      </c>
      <c r="H25" s="42">
        <f>G25/G28</f>
        <v>0.2</v>
      </c>
      <c r="I25" s="42">
        <f t="shared" si="0"/>
        <v>0.85000000000000009</v>
      </c>
      <c r="J25" s="43">
        <v>66</v>
      </c>
      <c r="K25" s="43">
        <v>85</v>
      </c>
    </row>
    <row r="26" spans="6:18" ht="27" customHeight="1" thickBot="1" x14ac:dyDescent="0.35">
      <c r="F26" s="40">
        <v>5</v>
      </c>
      <c r="G26" s="41">
        <v>20</v>
      </c>
      <c r="H26" s="42">
        <f>G26/G28</f>
        <v>0.1</v>
      </c>
      <c r="I26" s="42">
        <f t="shared" si="0"/>
        <v>0.95000000000000007</v>
      </c>
      <c r="J26" s="43">
        <v>86</v>
      </c>
      <c r="K26" s="43">
        <v>95</v>
      </c>
    </row>
    <row r="27" spans="6:18" ht="31.5" customHeight="1" thickBot="1" x14ac:dyDescent="0.35">
      <c r="F27" s="40">
        <v>6</v>
      </c>
      <c r="G27" s="41">
        <v>10</v>
      </c>
      <c r="H27" s="42">
        <f>G27/G28</f>
        <v>0.05</v>
      </c>
      <c r="I27" s="42">
        <f t="shared" si="0"/>
        <v>1</v>
      </c>
      <c r="J27" s="43">
        <v>96</v>
      </c>
      <c r="K27" s="43">
        <v>100</v>
      </c>
    </row>
    <row r="28" spans="6:18" ht="30" thickBot="1" x14ac:dyDescent="0.35">
      <c r="F28" s="24"/>
      <c r="G28" s="44">
        <f>SUM(G22:G27)</f>
        <v>200</v>
      </c>
      <c r="H28" s="45">
        <f>SUM(H22:H27)</f>
        <v>1</v>
      </c>
      <c r="I28" s="24"/>
      <c r="J28" s="24"/>
      <c r="K28" s="24"/>
      <c r="M28" s="24"/>
      <c r="Q28" s="24"/>
      <c r="R28" s="24"/>
    </row>
    <row r="29" spans="6:18" ht="22.95" customHeight="1" x14ac:dyDescent="0.3"/>
    <row r="30" spans="6:18" ht="18.600000000000001" customHeight="1" x14ac:dyDescent="0.3"/>
    <row r="31" spans="6:18" ht="18.600000000000001" customHeight="1" x14ac:dyDescent="0.3"/>
    <row r="32" spans="6:18" ht="19.2" customHeight="1" x14ac:dyDescent="0.3"/>
    <row r="33" spans="6:13" ht="16.95" customHeight="1" x14ac:dyDescent="0.3">
      <c r="M33" s="2"/>
    </row>
    <row r="34" spans="6:13" ht="15" customHeight="1" x14ac:dyDescent="0.3">
      <c r="M34" s="4"/>
    </row>
    <row r="35" spans="6:13" x14ac:dyDescent="0.3">
      <c r="M35" s="4"/>
    </row>
    <row r="36" spans="6:13" ht="15" thickBot="1" x14ac:dyDescent="0.35">
      <c r="M36" s="4"/>
    </row>
    <row r="37" spans="6:13" ht="48.6" thickBot="1" x14ac:dyDescent="0.35">
      <c r="F37" s="38" t="s">
        <v>149</v>
      </c>
      <c r="G37" s="39" t="s">
        <v>11</v>
      </c>
      <c r="H37" s="191" t="s">
        <v>12</v>
      </c>
      <c r="M37" s="4"/>
    </row>
    <row r="38" spans="6:13" ht="30" thickBot="1" x14ac:dyDescent="0.35">
      <c r="F38" s="40">
        <v>1</v>
      </c>
      <c r="G38" s="41">
        <v>18</v>
      </c>
      <c r="H38" s="41">
        <v>2</v>
      </c>
      <c r="M38" s="4"/>
    </row>
    <row r="39" spans="6:13" ht="30" thickBot="1" x14ac:dyDescent="0.35">
      <c r="F39" s="40">
        <v>2</v>
      </c>
      <c r="G39" s="41">
        <v>25</v>
      </c>
      <c r="H39" s="41">
        <v>2</v>
      </c>
      <c r="M39" s="4"/>
    </row>
    <row r="40" spans="6:13" ht="30" thickBot="1" x14ac:dyDescent="0.35">
      <c r="F40" s="40">
        <v>3</v>
      </c>
      <c r="G40" s="41">
        <v>73</v>
      </c>
      <c r="H40" s="41">
        <v>4</v>
      </c>
      <c r="M40" s="4"/>
    </row>
    <row r="41" spans="6:13" ht="30" thickBot="1" x14ac:dyDescent="0.35">
      <c r="F41" s="40">
        <v>4</v>
      </c>
      <c r="G41" s="41">
        <v>12</v>
      </c>
      <c r="H41" s="41">
        <v>2</v>
      </c>
    </row>
    <row r="42" spans="6:13" ht="30" thickBot="1" x14ac:dyDescent="0.35">
      <c r="F42" s="40">
        <v>5</v>
      </c>
      <c r="G42" s="41">
        <v>54</v>
      </c>
      <c r="H42" s="41">
        <v>3</v>
      </c>
    </row>
    <row r="43" spans="6:13" ht="30" thickBot="1" x14ac:dyDescent="0.35">
      <c r="F43" s="40">
        <v>6</v>
      </c>
      <c r="G43" s="41">
        <v>96</v>
      </c>
      <c r="H43" s="41">
        <v>6</v>
      </c>
    </row>
    <row r="44" spans="6:13" ht="30" thickBot="1" x14ac:dyDescent="0.35">
      <c r="F44" s="40">
        <v>7</v>
      </c>
      <c r="G44" s="41">
        <v>23</v>
      </c>
      <c r="H44" s="41">
        <v>2</v>
      </c>
    </row>
    <row r="45" spans="6:13" ht="30" thickBot="1" x14ac:dyDescent="0.35">
      <c r="F45" s="40">
        <v>8</v>
      </c>
      <c r="G45" s="41">
        <v>31</v>
      </c>
      <c r="H45" s="41">
        <v>2</v>
      </c>
    </row>
    <row r="46" spans="6:13" ht="30" thickBot="1" x14ac:dyDescent="0.35">
      <c r="F46" s="40">
        <v>9</v>
      </c>
      <c r="G46" s="41">
        <v>45</v>
      </c>
      <c r="H46" s="41">
        <v>3</v>
      </c>
    </row>
    <row r="47" spans="6:13" ht="30" thickBot="1" x14ac:dyDescent="0.35">
      <c r="F47" s="48">
        <v>10</v>
      </c>
      <c r="G47" s="49">
        <v>1</v>
      </c>
      <c r="H47" s="49">
        <v>1</v>
      </c>
    </row>
    <row r="48" spans="6:13" ht="15" customHeight="1" x14ac:dyDescent="0.3">
      <c r="F48" s="24"/>
      <c r="G48" s="24"/>
      <c r="H48" s="322">
        <f>SUM(H38:H47)</f>
        <v>27</v>
      </c>
    </row>
    <row r="49" spans="6:8" ht="15" customHeight="1" x14ac:dyDescent="0.3">
      <c r="F49" s="24"/>
      <c r="G49" s="24"/>
      <c r="H49" s="323"/>
    </row>
    <row r="50" spans="6:8" x14ac:dyDescent="0.3">
      <c r="F50" s="24"/>
      <c r="G50" s="24"/>
      <c r="H50" s="323"/>
    </row>
    <row r="52" spans="6:8" ht="15" thickBot="1" x14ac:dyDescent="0.35"/>
    <row r="53" spans="6:8" x14ac:dyDescent="0.3">
      <c r="H53" s="322">
        <f>H48/F47</f>
        <v>2.7</v>
      </c>
    </row>
    <row r="54" spans="6:8" x14ac:dyDescent="0.3">
      <c r="H54" s="323"/>
    </row>
    <row r="55" spans="6:8" x14ac:dyDescent="0.3">
      <c r="H55" s="323"/>
    </row>
  </sheetData>
  <mergeCells count="3">
    <mergeCell ref="J21:K21"/>
    <mergeCell ref="H48:H50"/>
    <mergeCell ref="H53:H55"/>
  </mergeCells>
  <pageMargins left="0.7" right="0.7" top="0.75" bottom="0.75" header="0.3" footer="0.3"/>
  <pageSetup scale="3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20:W55"/>
  <sheetViews>
    <sheetView zoomScale="60" zoomScaleNormal="60" workbookViewId="0"/>
  </sheetViews>
  <sheetFormatPr defaultColWidth="9.109375" defaultRowHeight="14.4" x14ac:dyDescent="0.3"/>
  <cols>
    <col min="1" max="1" width="10.6640625" style="3" customWidth="1"/>
    <col min="2" max="2" width="9.109375" style="3"/>
    <col min="3" max="3" width="26.109375" style="3" customWidth="1"/>
    <col min="4" max="4" width="23" style="3" customWidth="1"/>
    <col min="5" max="5" width="23.6640625" style="3" customWidth="1"/>
    <col min="6" max="6" width="20" style="3" customWidth="1"/>
    <col min="7" max="7" width="14.6640625" style="3" customWidth="1"/>
    <col min="8" max="8" width="15.6640625" style="3" customWidth="1"/>
    <col min="9" max="9" width="16.6640625" style="3" customWidth="1"/>
    <col min="10" max="10" width="8.109375" style="3" customWidth="1"/>
    <col min="11" max="11" width="6.6640625" style="3" customWidth="1"/>
    <col min="12" max="12" width="11.6640625" style="3" customWidth="1"/>
    <col min="13" max="13" width="9.88671875" style="3" customWidth="1"/>
    <col min="14" max="14" width="13" style="3" customWidth="1"/>
    <col min="15" max="15" width="8.33203125" style="3" customWidth="1"/>
    <col min="16" max="16" width="10" style="3" customWidth="1"/>
    <col min="17" max="17" width="9.88671875" style="3" customWidth="1"/>
    <col min="18" max="19" width="9.5546875" style="3" customWidth="1"/>
    <col min="20" max="20" width="12.109375" style="3" customWidth="1"/>
    <col min="21" max="16384" width="9.109375" style="3"/>
  </cols>
  <sheetData>
    <row r="20" spans="3:23" ht="15" thickBot="1" x14ac:dyDescent="0.35"/>
    <row r="21" spans="3:23" ht="77.400000000000006" customHeight="1" thickBot="1" x14ac:dyDescent="0.35">
      <c r="C21" s="46" t="s">
        <v>4</v>
      </c>
      <c r="D21" s="47" t="s">
        <v>5</v>
      </c>
      <c r="E21" s="47" t="s">
        <v>7</v>
      </c>
      <c r="F21" s="47" t="s">
        <v>8</v>
      </c>
      <c r="G21" s="320" t="s">
        <v>9</v>
      </c>
      <c r="H21" s="321"/>
      <c r="J21" s="90"/>
      <c r="K21" s="90"/>
      <c r="L21" s="90"/>
      <c r="M21" s="90"/>
      <c r="N21" s="90"/>
      <c r="O21" s="90"/>
      <c r="P21" s="90"/>
      <c r="Q21" s="90"/>
      <c r="R21" s="90"/>
      <c r="S21" s="90"/>
      <c r="T21" s="90"/>
      <c r="U21" s="90"/>
      <c r="V21" s="90"/>
      <c r="W21" s="90"/>
    </row>
    <row r="22" spans="3:23" ht="30" customHeight="1" thickBot="1" x14ac:dyDescent="0.35">
      <c r="C22" s="40">
        <v>1</v>
      </c>
      <c r="D22" s="41">
        <v>20</v>
      </c>
      <c r="E22" s="42">
        <f>D22/D28</f>
        <v>0.1</v>
      </c>
      <c r="F22" s="42">
        <f>E22/E28</f>
        <v>0.1</v>
      </c>
      <c r="G22" s="43">
        <v>1</v>
      </c>
      <c r="H22" s="43">
        <v>10</v>
      </c>
      <c r="J22" s="90"/>
      <c r="K22" s="90"/>
      <c r="L22" s="90"/>
      <c r="M22" s="90"/>
      <c r="N22" s="90"/>
      <c r="O22" s="90"/>
      <c r="P22" s="90"/>
      <c r="Q22" s="90"/>
      <c r="R22" s="90"/>
      <c r="S22" s="90"/>
      <c r="T22" s="90"/>
      <c r="U22" s="90"/>
      <c r="V22" s="90"/>
      <c r="W22" s="90"/>
    </row>
    <row r="23" spans="3:23" ht="30.75" customHeight="1" thickBot="1" x14ac:dyDescent="0.35">
      <c r="C23" s="40">
        <v>2</v>
      </c>
      <c r="D23" s="41">
        <v>60</v>
      </c>
      <c r="E23" s="42">
        <f>D23/D28</f>
        <v>0.3</v>
      </c>
      <c r="F23" s="42">
        <f>F22+E23</f>
        <v>0.4</v>
      </c>
      <c r="G23" s="43">
        <v>11</v>
      </c>
      <c r="H23" s="43">
        <v>40</v>
      </c>
      <c r="J23" s="90"/>
      <c r="K23" s="90"/>
      <c r="L23" s="90"/>
      <c r="M23" s="90"/>
      <c r="N23" s="90"/>
      <c r="O23" s="90"/>
      <c r="P23" s="90"/>
      <c r="Q23" s="90"/>
      <c r="R23" s="90"/>
      <c r="S23" s="90"/>
      <c r="T23" s="90"/>
      <c r="U23" s="90"/>
      <c r="V23" s="90"/>
      <c r="W23" s="90"/>
    </row>
    <row r="24" spans="3:23" ht="31.5" customHeight="1" thickBot="1" x14ac:dyDescent="0.35">
      <c r="C24" s="40">
        <v>3</v>
      </c>
      <c r="D24" s="41">
        <v>50</v>
      </c>
      <c r="E24" s="42">
        <f>D24/D28</f>
        <v>0.25</v>
      </c>
      <c r="F24" s="42">
        <f t="shared" ref="F24:F27" si="0">F23+E24</f>
        <v>0.65</v>
      </c>
      <c r="G24" s="43">
        <v>41</v>
      </c>
      <c r="H24" s="43">
        <v>65</v>
      </c>
      <c r="J24" s="90"/>
      <c r="K24" s="90"/>
      <c r="L24" s="90"/>
      <c r="M24" s="90"/>
      <c r="N24" s="90"/>
      <c r="O24" s="90"/>
      <c r="P24" s="90"/>
      <c r="Q24" s="90"/>
      <c r="R24" s="90"/>
      <c r="S24" s="90"/>
      <c r="T24" s="90"/>
      <c r="U24" s="90"/>
      <c r="V24" s="90"/>
      <c r="W24" s="90"/>
    </row>
    <row r="25" spans="3:23" ht="30.75" customHeight="1" thickBot="1" x14ac:dyDescent="0.35">
      <c r="C25" s="40">
        <v>4</v>
      </c>
      <c r="D25" s="41">
        <v>40</v>
      </c>
      <c r="E25" s="42">
        <f>D25/D28</f>
        <v>0.2</v>
      </c>
      <c r="F25" s="42">
        <f t="shared" si="0"/>
        <v>0.85000000000000009</v>
      </c>
      <c r="G25" s="43">
        <v>66</v>
      </c>
      <c r="H25" s="43">
        <v>85</v>
      </c>
      <c r="J25" s="90"/>
      <c r="K25" s="90"/>
      <c r="L25" s="90"/>
      <c r="M25" s="90"/>
      <c r="N25" s="90"/>
      <c r="O25" s="90"/>
      <c r="P25" s="90"/>
      <c r="Q25" s="90"/>
      <c r="R25" s="90"/>
      <c r="S25" s="90"/>
      <c r="T25" s="90"/>
      <c r="U25" s="90"/>
      <c r="V25" s="90"/>
      <c r="W25" s="90"/>
    </row>
    <row r="26" spans="3:23" ht="27" customHeight="1" thickBot="1" x14ac:dyDescent="0.35">
      <c r="C26" s="40">
        <v>5</v>
      </c>
      <c r="D26" s="41">
        <v>20</v>
      </c>
      <c r="E26" s="42">
        <f>D26/D28</f>
        <v>0.1</v>
      </c>
      <c r="F26" s="42">
        <f t="shared" si="0"/>
        <v>0.95000000000000007</v>
      </c>
      <c r="G26" s="43">
        <v>86</v>
      </c>
      <c r="H26" s="43">
        <v>95</v>
      </c>
      <c r="J26" s="90"/>
      <c r="K26" s="90"/>
      <c r="L26" s="90"/>
      <c r="M26" s="90"/>
      <c r="N26" s="90"/>
      <c r="O26" s="90"/>
      <c r="P26" s="90"/>
      <c r="Q26" s="90"/>
      <c r="R26" s="90"/>
      <c r="S26" s="90"/>
      <c r="T26" s="90"/>
      <c r="U26" s="90"/>
      <c r="V26" s="90"/>
      <c r="W26" s="90"/>
    </row>
    <row r="27" spans="3:23" ht="31.5" customHeight="1" thickBot="1" x14ac:dyDescent="0.35">
      <c r="C27" s="40">
        <v>6</v>
      </c>
      <c r="D27" s="41">
        <v>10</v>
      </c>
      <c r="E27" s="42">
        <f>D27/D28</f>
        <v>0.05</v>
      </c>
      <c r="F27" s="42">
        <f t="shared" si="0"/>
        <v>1</v>
      </c>
      <c r="G27" s="43">
        <v>96</v>
      </c>
      <c r="H27" s="43">
        <v>100</v>
      </c>
      <c r="J27" s="90"/>
      <c r="K27" s="90"/>
      <c r="L27" s="90"/>
      <c r="M27" s="90"/>
      <c r="N27" s="90"/>
      <c r="O27" s="90"/>
      <c r="P27" s="90"/>
      <c r="Q27" s="90"/>
      <c r="R27" s="90"/>
      <c r="S27" s="90"/>
      <c r="T27" s="90"/>
      <c r="U27" s="90"/>
      <c r="V27" s="90"/>
      <c r="W27" s="90"/>
    </row>
    <row r="28" spans="3:23" ht="30" thickBot="1" x14ac:dyDescent="0.35">
      <c r="C28" s="24"/>
      <c r="D28" s="44">
        <f>SUM(D22:D27)</f>
        <v>200</v>
      </c>
      <c r="E28" s="45">
        <f>SUM(E22:E27)</f>
        <v>1</v>
      </c>
      <c r="F28" s="24"/>
      <c r="G28" s="24"/>
      <c r="H28" s="24"/>
      <c r="J28" s="90"/>
      <c r="K28" s="90"/>
      <c r="L28" s="90"/>
      <c r="M28" s="90"/>
      <c r="N28" s="90"/>
      <c r="O28" s="90"/>
      <c r="P28" s="90"/>
      <c r="Q28" s="90"/>
      <c r="R28" s="90"/>
      <c r="S28" s="90"/>
      <c r="T28" s="90"/>
      <c r="U28" s="90"/>
      <c r="V28" s="90"/>
      <c r="W28" s="90"/>
    </row>
    <row r="29" spans="3:23" ht="22.95" customHeight="1" x14ac:dyDescent="0.3">
      <c r="J29" s="90"/>
      <c r="K29" s="90"/>
      <c r="L29" s="90"/>
      <c r="M29" s="90"/>
      <c r="N29" s="90"/>
      <c r="O29" s="90"/>
      <c r="P29" s="90"/>
      <c r="Q29" s="90"/>
      <c r="R29" s="90"/>
      <c r="S29" s="90"/>
      <c r="T29" s="90"/>
      <c r="U29" s="90"/>
      <c r="V29" s="90"/>
      <c r="W29" s="90"/>
    </row>
    <row r="30" spans="3:23" ht="18.600000000000001" customHeight="1" x14ac:dyDescent="0.3">
      <c r="J30" s="90"/>
      <c r="K30" s="90"/>
      <c r="L30" s="90"/>
      <c r="M30" s="90"/>
      <c r="N30" s="90"/>
      <c r="O30" s="90"/>
      <c r="P30" s="90"/>
      <c r="Q30" s="90"/>
      <c r="R30" s="90"/>
      <c r="S30" s="90"/>
      <c r="T30" s="90"/>
      <c r="U30" s="90"/>
      <c r="V30" s="90"/>
      <c r="W30" s="90"/>
    </row>
    <row r="31" spans="3:23" ht="18.600000000000001" customHeight="1" x14ac:dyDescent="0.3">
      <c r="J31" s="90"/>
      <c r="K31" s="90"/>
      <c r="L31" s="90"/>
      <c r="M31" s="90"/>
      <c r="N31" s="90"/>
      <c r="O31" s="90"/>
      <c r="P31" s="90"/>
      <c r="Q31" s="90"/>
      <c r="R31" s="90"/>
      <c r="S31" s="90"/>
      <c r="T31" s="90"/>
      <c r="U31" s="90"/>
      <c r="V31" s="90"/>
      <c r="W31" s="90"/>
    </row>
    <row r="32" spans="3:23" ht="19.2" customHeight="1" thickBot="1" x14ac:dyDescent="0.35">
      <c r="J32" s="90"/>
      <c r="K32" s="90"/>
      <c r="L32" s="90"/>
      <c r="M32" s="90"/>
      <c r="N32" s="90"/>
      <c r="O32" s="90"/>
      <c r="P32" s="90"/>
      <c r="Q32" s="90"/>
      <c r="R32" s="90"/>
      <c r="S32" s="90"/>
      <c r="T32" s="90"/>
      <c r="U32" s="90"/>
      <c r="V32" s="90"/>
      <c r="W32" s="90"/>
    </row>
    <row r="33" spans="3:23" ht="54" customHeight="1" thickBot="1" x14ac:dyDescent="0.35">
      <c r="C33" s="38" t="s">
        <v>11</v>
      </c>
      <c r="J33" s="179"/>
      <c r="K33" s="90"/>
      <c r="L33" s="90"/>
      <c r="M33" s="90"/>
      <c r="N33" s="90"/>
      <c r="O33" s="90"/>
      <c r="P33" s="90"/>
      <c r="Q33" s="90"/>
      <c r="R33" s="90"/>
      <c r="S33" s="90"/>
      <c r="T33" s="90"/>
      <c r="U33" s="90"/>
      <c r="V33" s="90"/>
      <c r="W33" s="90"/>
    </row>
    <row r="34" spans="3:23" ht="26.25" customHeight="1" thickBot="1" x14ac:dyDescent="0.35">
      <c r="C34" s="40">
        <v>18</v>
      </c>
      <c r="J34" s="180"/>
      <c r="K34" s="90"/>
      <c r="L34" s="90"/>
      <c r="M34" s="90"/>
      <c r="N34" s="90"/>
      <c r="O34" s="90"/>
      <c r="P34" s="90"/>
      <c r="Q34" s="90"/>
      <c r="R34" s="90"/>
      <c r="S34" s="90"/>
      <c r="T34" s="90"/>
      <c r="U34" s="90"/>
      <c r="V34" s="90"/>
      <c r="W34" s="90"/>
    </row>
    <row r="35" spans="3:23" ht="30" thickBot="1" x14ac:dyDescent="0.35">
      <c r="C35" s="40">
        <v>25</v>
      </c>
      <c r="J35" s="180"/>
      <c r="K35" s="90"/>
      <c r="L35" s="90"/>
      <c r="M35" s="90"/>
      <c r="N35" s="90"/>
      <c r="O35" s="90"/>
      <c r="P35" s="90"/>
      <c r="Q35" s="90"/>
      <c r="R35" s="90"/>
      <c r="S35" s="90"/>
      <c r="T35" s="90"/>
      <c r="U35" s="90"/>
      <c r="V35" s="90"/>
      <c r="W35" s="90"/>
    </row>
    <row r="36" spans="3:23" ht="30" thickBot="1" x14ac:dyDescent="0.35">
      <c r="C36" s="40">
        <v>73</v>
      </c>
      <c r="J36" s="180"/>
      <c r="K36" s="90"/>
      <c r="L36" s="90"/>
      <c r="M36" s="90"/>
      <c r="N36" s="90"/>
      <c r="O36" s="90"/>
      <c r="P36" s="90"/>
      <c r="Q36" s="90"/>
      <c r="R36" s="90"/>
      <c r="S36" s="90"/>
      <c r="T36" s="90"/>
      <c r="U36" s="90"/>
      <c r="V36" s="90"/>
      <c r="W36" s="90"/>
    </row>
    <row r="37" spans="3:23" ht="30" thickBot="1" x14ac:dyDescent="0.35">
      <c r="C37" s="40">
        <v>12</v>
      </c>
      <c r="J37" s="180"/>
      <c r="K37" s="90"/>
      <c r="L37" s="90"/>
      <c r="M37" s="90"/>
      <c r="N37" s="90"/>
      <c r="O37" s="90"/>
      <c r="P37" s="90"/>
      <c r="Q37" s="90"/>
      <c r="R37" s="90"/>
      <c r="S37" s="90"/>
      <c r="T37" s="90"/>
      <c r="U37" s="90"/>
      <c r="V37" s="90"/>
      <c r="W37" s="90"/>
    </row>
    <row r="38" spans="3:23" ht="30" thickBot="1" x14ac:dyDescent="0.35">
      <c r="C38" s="40">
        <v>54</v>
      </c>
      <c r="J38" s="180"/>
      <c r="K38" s="90"/>
      <c r="L38" s="90"/>
      <c r="M38" s="90"/>
      <c r="N38" s="90"/>
      <c r="O38" s="90"/>
      <c r="P38" s="90"/>
      <c r="Q38" s="90"/>
      <c r="R38" s="90"/>
      <c r="S38" s="90"/>
      <c r="T38" s="90"/>
      <c r="U38" s="90"/>
      <c r="V38" s="90"/>
      <c r="W38" s="90"/>
    </row>
    <row r="39" spans="3:23" ht="30" thickBot="1" x14ac:dyDescent="0.35">
      <c r="C39" s="40">
        <v>96</v>
      </c>
      <c r="J39" s="180"/>
      <c r="K39" s="90"/>
      <c r="L39" s="90"/>
      <c r="M39" s="90"/>
      <c r="N39" s="90"/>
      <c r="O39" s="90"/>
      <c r="P39" s="90"/>
      <c r="Q39" s="90"/>
      <c r="R39" s="90"/>
      <c r="S39" s="90"/>
      <c r="T39" s="90"/>
      <c r="U39" s="90"/>
      <c r="V39" s="90"/>
      <c r="W39" s="90"/>
    </row>
    <row r="40" spans="3:23" ht="30" thickBot="1" x14ac:dyDescent="0.35">
      <c r="C40" s="40">
        <v>23</v>
      </c>
      <c r="J40" s="180"/>
      <c r="K40" s="90"/>
      <c r="L40" s="90"/>
      <c r="M40" s="90"/>
      <c r="N40" s="90"/>
      <c r="O40" s="90"/>
      <c r="P40" s="90"/>
      <c r="Q40" s="90"/>
      <c r="R40" s="90"/>
      <c r="S40" s="90"/>
      <c r="T40" s="90"/>
      <c r="U40" s="90"/>
      <c r="V40" s="90"/>
      <c r="W40" s="90"/>
    </row>
    <row r="41" spans="3:23" ht="30" thickBot="1" x14ac:dyDescent="0.35">
      <c r="C41" s="40">
        <v>31</v>
      </c>
      <c r="J41" s="90"/>
      <c r="K41" s="90"/>
      <c r="L41" s="90"/>
      <c r="M41" s="90"/>
      <c r="N41" s="90"/>
      <c r="O41" s="90"/>
      <c r="P41" s="90"/>
      <c r="Q41" s="90"/>
      <c r="R41" s="90"/>
      <c r="S41" s="90"/>
      <c r="T41" s="90"/>
      <c r="U41" s="90"/>
      <c r="V41" s="90"/>
      <c r="W41" s="90"/>
    </row>
    <row r="42" spans="3:23" ht="30" thickBot="1" x14ac:dyDescent="0.35">
      <c r="C42" s="40">
        <v>45</v>
      </c>
      <c r="J42" s="90"/>
      <c r="K42" s="90"/>
      <c r="L42" s="90"/>
      <c r="M42" s="90"/>
      <c r="N42" s="90"/>
      <c r="O42" s="90"/>
      <c r="P42" s="90"/>
      <c r="Q42" s="90"/>
      <c r="R42" s="90"/>
      <c r="S42" s="90"/>
      <c r="T42" s="90"/>
      <c r="U42" s="90"/>
      <c r="V42" s="90"/>
      <c r="W42" s="90"/>
    </row>
    <row r="43" spans="3:23" ht="30" thickBot="1" x14ac:dyDescent="0.35">
      <c r="C43" s="48">
        <v>1</v>
      </c>
      <c r="J43" s="90"/>
      <c r="K43" s="90"/>
      <c r="L43" s="90"/>
      <c r="M43" s="90"/>
      <c r="N43" s="90"/>
      <c r="O43" s="90"/>
      <c r="P43" s="90"/>
      <c r="Q43" s="90"/>
      <c r="R43" s="90"/>
      <c r="S43" s="90"/>
      <c r="T43" s="90"/>
      <c r="U43" s="90"/>
      <c r="V43" s="90"/>
      <c r="W43" s="90"/>
    </row>
    <row r="44" spans="3:23" x14ac:dyDescent="0.3">
      <c r="J44" s="90"/>
      <c r="K44" s="90"/>
      <c r="L44" s="90"/>
      <c r="M44" s="90"/>
      <c r="N44" s="90"/>
      <c r="O44" s="90"/>
      <c r="P44" s="90"/>
      <c r="Q44" s="90"/>
      <c r="R44" s="90"/>
      <c r="S44" s="90"/>
      <c r="T44" s="90"/>
      <c r="U44" s="90"/>
      <c r="V44" s="90"/>
      <c r="W44" s="90"/>
    </row>
    <row r="45" spans="3:23" x14ac:dyDescent="0.3">
      <c r="J45" s="90"/>
      <c r="K45" s="90"/>
      <c r="L45" s="90"/>
      <c r="M45" s="90"/>
      <c r="N45" s="90"/>
      <c r="O45" s="90"/>
      <c r="P45" s="90"/>
      <c r="Q45" s="90"/>
      <c r="R45" s="90"/>
      <c r="S45" s="90"/>
      <c r="T45" s="90"/>
      <c r="U45" s="90"/>
      <c r="V45" s="90"/>
      <c r="W45" s="90"/>
    </row>
    <row r="48" spans="3:23" ht="15" customHeight="1" x14ac:dyDescent="0.3"/>
    <row r="49" ht="15" customHeight="1" x14ac:dyDescent="0.3"/>
    <row r="50" ht="15" customHeight="1" x14ac:dyDescent="0.3"/>
    <row r="53" ht="15" customHeight="1" x14ac:dyDescent="0.3"/>
    <row r="54" ht="15" customHeight="1" x14ac:dyDescent="0.3"/>
    <row r="55" ht="15" customHeight="1" x14ac:dyDescent="0.3"/>
  </sheetData>
  <mergeCells count="1">
    <mergeCell ref="G21:H21"/>
  </mergeCells>
  <pageMargins left="0.7" right="0.7" top="0.75" bottom="0.75" header="0.3" footer="0.3"/>
  <pageSetup scale="3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4:W55"/>
  <sheetViews>
    <sheetView zoomScale="60" zoomScaleNormal="60" workbookViewId="0">
      <selection activeCell="AA55" sqref="A1:AA55"/>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6" width="14.6640625" style="3" customWidth="1"/>
    <col min="7" max="7" width="15.10937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30" style="3" customWidth="1"/>
    <col min="16" max="16" width="17" style="3" customWidth="1"/>
    <col min="17" max="17" width="13" style="3" customWidth="1"/>
    <col min="18" max="18" width="10.6640625" style="3" customWidth="1"/>
    <col min="19" max="19" width="10.88671875" style="3" customWidth="1"/>
    <col min="20" max="20" width="11" style="3" customWidth="1"/>
    <col min="21" max="21" width="14.6640625" style="3" customWidth="1"/>
    <col min="22" max="22" width="12.33203125" style="3" customWidth="1"/>
    <col min="23" max="23" width="10.6640625" style="3" customWidth="1"/>
    <col min="24" max="16384" width="9.109375" style="3"/>
  </cols>
  <sheetData>
    <row r="24" spans="5:23" ht="14.4" customHeight="1" x14ac:dyDescent="0.3">
      <c r="E24" s="327" t="s">
        <v>41</v>
      </c>
      <c r="F24" s="327" t="s">
        <v>146</v>
      </c>
      <c r="G24" s="327" t="s">
        <v>147</v>
      </c>
      <c r="H24" s="327" t="s">
        <v>148</v>
      </c>
      <c r="I24" s="324" t="s">
        <v>6</v>
      </c>
    </row>
    <row r="25" spans="5:23" x14ac:dyDescent="0.3">
      <c r="E25" s="328"/>
      <c r="F25" s="328"/>
      <c r="G25" s="328"/>
      <c r="H25" s="328"/>
      <c r="I25" s="325"/>
      <c r="O25" t="s">
        <v>15</v>
      </c>
      <c r="P25"/>
      <c r="Q25"/>
      <c r="R25"/>
      <c r="S25"/>
      <c r="T25"/>
      <c r="U25"/>
      <c r="V25"/>
      <c r="W25"/>
    </row>
    <row r="26" spans="5:23" ht="22.8" thickBot="1" x14ac:dyDescent="0.35">
      <c r="E26" s="37">
        <v>1</v>
      </c>
      <c r="F26" s="37">
        <v>12</v>
      </c>
      <c r="G26" s="37">
        <v>100</v>
      </c>
      <c r="H26" s="37">
        <v>4</v>
      </c>
      <c r="I26" s="190">
        <v>9.3000000000000007</v>
      </c>
      <c r="O26"/>
      <c r="P26"/>
      <c r="Q26"/>
      <c r="R26"/>
      <c r="S26"/>
      <c r="T26"/>
      <c r="U26"/>
      <c r="V26"/>
      <c r="W26"/>
    </row>
    <row r="27" spans="5:23" ht="22.2" x14ac:dyDescent="0.3">
      <c r="E27" s="37">
        <v>2</v>
      </c>
      <c r="F27" s="37">
        <v>45</v>
      </c>
      <c r="G27" s="37">
        <v>50</v>
      </c>
      <c r="H27" s="37">
        <v>3</v>
      </c>
      <c r="I27" s="190">
        <v>4.8</v>
      </c>
      <c r="O27" s="16" t="s">
        <v>16</v>
      </c>
      <c r="P27" s="16"/>
      <c r="Q27"/>
      <c r="R27"/>
      <c r="S27"/>
      <c r="T27"/>
      <c r="U27"/>
      <c r="V27"/>
      <c r="W27"/>
    </row>
    <row r="28" spans="5:23" ht="22.2" x14ac:dyDescent="0.3">
      <c r="E28" s="37">
        <v>3</v>
      </c>
      <c r="F28" s="37">
        <v>23</v>
      </c>
      <c r="G28" s="37">
        <v>100</v>
      </c>
      <c r="H28" s="37">
        <v>4</v>
      </c>
      <c r="I28" s="190">
        <v>8.9</v>
      </c>
      <c r="O28" t="s">
        <v>17</v>
      </c>
      <c r="P28">
        <v>0.95508048327189721</v>
      </c>
      <c r="Q28"/>
      <c r="R28"/>
      <c r="S28"/>
      <c r="T28"/>
      <c r="U28"/>
      <c r="V28"/>
      <c r="W28"/>
    </row>
    <row r="29" spans="5:23" ht="22.2" x14ac:dyDescent="0.3">
      <c r="E29" s="37">
        <v>4</v>
      </c>
      <c r="F29" s="37">
        <v>14</v>
      </c>
      <c r="G29" s="37">
        <v>100</v>
      </c>
      <c r="H29" s="37">
        <v>2</v>
      </c>
      <c r="I29" s="190">
        <v>6.5</v>
      </c>
      <c r="O29" t="s">
        <v>18</v>
      </c>
      <c r="P29">
        <v>0.91217872952688062</v>
      </c>
      <c r="Q29"/>
      <c r="R29"/>
      <c r="S29"/>
      <c r="T29"/>
      <c r="U29"/>
      <c r="V29"/>
      <c r="W29"/>
    </row>
    <row r="30" spans="5:23" ht="22.2" x14ac:dyDescent="0.3">
      <c r="E30" s="37">
        <v>5</v>
      </c>
      <c r="F30" s="37">
        <v>56</v>
      </c>
      <c r="G30" s="37">
        <v>50</v>
      </c>
      <c r="H30" s="37">
        <v>2</v>
      </c>
      <c r="I30" s="190">
        <v>4.2</v>
      </c>
      <c r="O30" t="s">
        <v>19</v>
      </c>
      <c r="P30">
        <v>0.86826809429032092</v>
      </c>
      <c r="Q30"/>
      <c r="R30"/>
      <c r="S30"/>
      <c r="T30"/>
      <c r="U30"/>
      <c r="V30"/>
      <c r="W30"/>
    </row>
    <row r="31" spans="5:23" ht="22.2" x14ac:dyDescent="0.3">
      <c r="E31" s="37">
        <v>6</v>
      </c>
      <c r="F31" s="37">
        <v>89</v>
      </c>
      <c r="G31" s="37">
        <v>80</v>
      </c>
      <c r="H31" s="37">
        <v>2</v>
      </c>
      <c r="I31" s="190">
        <v>6.2</v>
      </c>
      <c r="O31" t="s">
        <v>20</v>
      </c>
      <c r="P31">
        <v>0.59145700947005353</v>
      </c>
      <c r="Q31"/>
      <c r="R31"/>
      <c r="S31"/>
      <c r="T31"/>
      <c r="U31"/>
      <c r="V31"/>
      <c r="W31"/>
    </row>
    <row r="32" spans="5:23" ht="21" customHeight="1" thickBot="1" x14ac:dyDescent="0.35">
      <c r="E32" s="37">
        <v>7</v>
      </c>
      <c r="F32" s="37">
        <v>12</v>
      </c>
      <c r="G32" s="37">
        <v>75</v>
      </c>
      <c r="H32" s="37">
        <v>3</v>
      </c>
      <c r="I32" s="190">
        <v>7.4</v>
      </c>
      <c r="O32" s="14" t="s">
        <v>21</v>
      </c>
      <c r="P32" s="14">
        <v>10</v>
      </c>
      <c r="Q32"/>
      <c r="R32"/>
      <c r="S32"/>
      <c r="T32"/>
      <c r="U32"/>
      <c r="V32"/>
      <c r="W32"/>
    </row>
    <row r="33" spans="2:23" ht="24.6" customHeight="1" x14ac:dyDescent="0.3">
      <c r="E33" s="37">
        <v>8</v>
      </c>
      <c r="F33" s="37">
        <v>67</v>
      </c>
      <c r="G33" s="37">
        <v>65</v>
      </c>
      <c r="H33" s="37">
        <v>4</v>
      </c>
      <c r="I33" s="190">
        <v>6</v>
      </c>
      <c r="O33"/>
      <c r="P33"/>
      <c r="Q33"/>
      <c r="R33"/>
      <c r="S33"/>
      <c r="T33"/>
      <c r="U33"/>
      <c r="V33"/>
      <c r="W33"/>
    </row>
    <row r="34" spans="2:23" ht="23.4" customHeight="1" thickBot="1" x14ac:dyDescent="0.35">
      <c r="E34" s="37">
        <v>9</v>
      </c>
      <c r="F34" s="37">
        <v>23</v>
      </c>
      <c r="G34" s="37">
        <v>90</v>
      </c>
      <c r="H34" s="37">
        <v>3</v>
      </c>
      <c r="I34" s="190">
        <v>7.6</v>
      </c>
      <c r="O34" t="s">
        <v>22</v>
      </c>
      <c r="P34"/>
      <c r="Q34"/>
      <c r="R34"/>
      <c r="S34"/>
      <c r="T34"/>
      <c r="U34"/>
      <c r="V34"/>
      <c r="W34"/>
    </row>
    <row r="35" spans="2:23" ht="21" customHeight="1" x14ac:dyDescent="0.3">
      <c r="E35" s="37">
        <v>10</v>
      </c>
      <c r="F35" s="37">
        <v>47</v>
      </c>
      <c r="G35" s="37">
        <v>90</v>
      </c>
      <c r="H35" s="37">
        <v>2</v>
      </c>
      <c r="I35" s="190">
        <v>6.1</v>
      </c>
      <c r="O35" s="15"/>
      <c r="P35" s="15" t="s">
        <v>27</v>
      </c>
      <c r="Q35" s="15" t="s">
        <v>28</v>
      </c>
      <c r="R35" s="15" t="s">
        <v>29</v>
      </c>
      <c r="S35" s="15" t="s">
        <v>30</v>
      </c>
      <c r="T35" s="15" t="s">
        <v>31</v>
      </c>
      <c r="U35"/>
      <c r="V35"/>
      <c r="W35"/>
    </row>
    <row r="36" spans="2:23" ht="25.2" customHeight="1" x14ac:dyDescent="0.3">
      <c r="G36" s="12"/>
      <c r="H36" s="12"/>
      <c r="I36" s="12"/>
      <c r="O36" t="s">
        <v>23</v>
      </c>
      <c r="P36">
        <v>3</v>
      </c>
      <c r="Q36">
        <v>21.801071635692455</v>
      </c>
      <c r="R36">
        <v>7.2670238785641521</v>
      </c>
      <c r="S36">
        <v>20.773526154033114</v>
      </c>
      <c r="T36">
        <v>1.4319701036724227E-3</v>
      </c>
      <c r="U36"/>
      <c r="V36"/>
      <c r="W36"/>
    </row>
    <row r="37" spans="2:23" ht="22.95" customHeight="1" x14ac:dyDescent="0.3">
      <c r="O37" t="s">
        <v>24</v>
      </c>
      <c r="P37">
        <v>6</v>
      </c>
      <c r="Q37">
        <v>2.0989283643075538</v>
      </c>
      <c r="R37">
        <v>0.34982139405125895</v>
      </c>
      <c r="S37"/>
      <c r="T37"/>
      <c r="U37"/>
      <c r="V37"/>
      <c r="W37"/>
    </row>
    <row r="38" spans="2:23" ht="21.6" customHeight="1" thickBot="1" x14ac:dyDescent="0.35">
      <c r="O38" s="14" t="s">
        <v>25</v>
      </c>
      <c r="P38" s="14">
        <v>9</v>
      </c>
      <c r="Q38" s="14">
        <v>23.900000000000009</v>
      </c>
      <c r="R38" s="14"/>
      <c r="S38" s="14"/>
      <c r="T38" s="14"/>
      <c r="U38"/>
      <c r="V38"/>
      <c r="W38"/>
    </row>
    <row r="39" spans="2:23" ht="15" thickBot="1" x14ac:dyDescent="0.35">
      <c r="O39"/>
      <c r="P39"/>
      <c r="Q39"/>
      <c r="R39"/>
      <c r="S39"/>
      <c r="T39"/>
      <c r="U39"/>
      <c r="V39"/>
      <c r="W39"/>
    </row>
    <row r="40" spans="2:23" ht="22.95" customHeight="1" x14ac:dyDescent="0.3">
      <c r="O40" s="15"/>
      <c r="P40" s="15" t="s">
        <v>32</v>
      </c>
      <c r="Q40" s="15" t="s">
        <v>20</v>
      </c>
      <c r="R40" s="15" t="s">
        <v>33</v>
      </c>
      <c r="S40" s="15" t="s">
        <v>34</v>
      </c>
      <c r="T40" s="15" t="s">
        <v>35</v>
      </c>
      <c r="U40" s="15" t="s">
        <v>36</v>
      </c>
      <c r="V40" s="15" t="s">
        <v>37</v>
      </c>
      <c r="W40" s="15" t="s">
        <v>38</v>
      </c>
    </row>
    <row r="41" spans="2:23" ht="22.95" customHeight="1" x14ac:dyDescent="0.45">
      <c r="O41" s="197" t="s">
        <v>26</v>
      </c>
      <c r="P41" s="198">
        <v>-0.10335420232758796</v>
      </c>
      <c r="Q41">
        <v>1.4093095597810272</v>
      </c>
      <c r="R41">
        <v>-7.3336763814790776E-2</v>
      </c>
      <c r="S41">
        <v>0.94392186971759995</v>
      </c>
      <c r="T41">
        <v>-3.5518104660876837</v>
      </c>
      <c r="U41">
        <v>3.3451020614325078</v>
      </c>
      <c r="V41">
        <v>-3.5518104660876837</v>
      </c>
      <c r="W41">
        <v>3.3451020614325078</v>
      </c>
    </row>
    <row r="42" spans="2:23" ht="22.95" customHeight="1" x14ac:dyDescent="0.45">
      <c r="O42" s="197" t="s">
        <v>39</v>
      </c>
      <c r="P42" s="198">
        <v>-6.8781190225057111E-3</v>
      </c>
      <c r="Q42">
        <v>9.0848822979503596E-3</v>
      </c>
      <c r="R42">
        <v>-0.75709500650960371</v>
      </c>
      <c r="S42">
        <v>0.47766023108648359</v>
      </c>
      <c r="T42">
        <v>-2.9108025183617593E-2</v>
      </c>
      <c r="U42">
        <v>1.535178713860617E-2</v>
      </c>
      <c r="V42">
        <v>-2.9108025183617593E-2</v>
      </c>
      <c r="W42">
        <v>1.535178713860617E-2</v>
      </c>
    </row>
    <row r="43" spans="2:23" ht="22.95" customHeight="1" x14ac:dyDescent="0.45">
      <c r="O43" s="197" t="s">
        <v>40</v>
      </c>
      <c r="P43" s="198">
        <v>5.6673761763380535E-2</v>
      </c>
      <c r="Q43">
        <v>1.1783363601396165E-2</v>
      </c>
      <c r="R43">
        <v>4.8096421090379895</v>
      </c>
      <c r="S43">
        <v>2.9713206762422666E-3</v>
      </c>
      <c r="T43">
        <v>2.784090972077399E-2</v>
      </c>
      <c r="U43">
        <v>8.5506613805987078E-2</v>
      </c>
      <c r="V43">
        <v>2.784090972077399E-2</v>
      </c>
      <c r="W43">
        <v>8.5506613805987078E-2</v>
      </c>
    </row>
    <row r="44" spans="2:23" ht="22.95" customHeight="1" thickBot="1" x14ac:dyDescent="0.5">
      <c r="O44" s="197" t="s">
        <v>60</v>
      </c>
      <c r="P44" s="198">
        <v>0.87459457907943672</v>
      </c>
      <c r="Q44" s="14">
        <v>0.23711953642357858</v>
      </c>
      <c r="R44" s="14">
        <v>3.6884121497146669</v>
      </c>
      <c r="S44" s="14">
        <v>1.0227987902370204E-2</v>
      </c>
      <c r="T44" s="14">
        <v>0.294383975266581</v>
      </c>
      <c r="U44" s="14">
        <v>1.4548051828922923</v>
      </c>
      <c r="V44" s="14">
        <v>0.294383975266581</v>
      </c>
      <c r="W44" s="14">
        <v>1.4548051828922923</v>
      </c>
    </row>
    <row r="45" spans="2:23" ht="18.600000000000001" customHeight="1" x14ac:dyDescent="0.3"/>
    <row r="46" spans="2:23" ht="18.600000000000001" customHeight="1" x14ac:dyDescent="0.3">
      <c r="B46" s="326">
        <f>-0.10335-(0.00688*120)+(0.05667*7)+(0.87459*24)</f>
        <v>20.457899999999999</v>
      </c>
      <c r="C46" s="326"/>
      <c r="D46" s="326"/>
    </row>
    <row r="47" spans="2:23" ht="30" customHeight="1" x14ac:dyDescent="0.3">
      <c r="B47" s="326"/>
      <c r="C47" s="326"/>
      <c r="D47" s="326"/>
    </row>
    <row r="48" spans="2:23" ht="16.95" customHeight="1"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sheetData>
  <mergeCells count="6">
    <mergeCell ref="I24:I25"/>
    <mergeCell ref="B46:D47"/>
    <mergeCell ref="E24:E25"/>
    <mergeCell ref="F24:F25"/>
    <mergeCell ref="G24:G25"/>
    <mergeCell ref="H24:H25"/>
  </mergeCells>
  <pageMargins left="0.7" right="0.7" top="0.75" bottom="0.75" header="0.3" footer="0.3"/>
  <pageSetup scale="3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4:M55"/>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6" width="14.6640625" style="3" customWidth="1"/>
    <col min="7" max="7" width="15.10937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24" spans="5:9" ht="14.4" customHeight="1" x14ac:dyDescent="0.3">
      <c r="E24" s="331" t="s">
        <v>41</v>
      </c>
      <c r="F24" s="327" t="s">
        <v>146</v>
      </c>
      <c r="G24" s="327" t="s">
        <v>147</v>
      </c>
      <c r="H24" s="327" t="s">
        <v>148</v>
      </c>
      <c r="I24" s="329" t="s">
        <v>6</v>
      </c>
    </row>
    <row r="25" spans="5:9" x14ac:dyDescent="0.3">
      <c r="E25" s="332"/>
      <c r="F25" s="328"/>
      <c r="G25" s="328"/>
      <c r="H25" s="328"/>
      <c r="I25" s="330"/>
    </row>
    <row r="26" spans="5:9" ht="22.2" x14ac:dyDescent="0.3">
      <c r="E26" s="187">
        <v>1</v>
      </c>
      <c r="F26" s="37">
        <v>12</v>
      </c>
      <c r="G26" s="37">
        <v>100</v>
      </c>
      <c r="H26" s="37">
        <v>4</v>
      </c>
      <c r="I26" s="188">
        <v>9.3000000000000007</v>
      </c>
    </row>
    <row r="27" spans="5:9" ht="22.2" x14ac:dyDescent="0.3">
      <c r="E27" s="187">
        <v>2</v>
      </c>
      <c r="F27" s="37">
        <v>45</v>
      </c>
      <c r="G27" s="37">
        <v>50</v>
      </c>
      <c r="H27" s="37">
        <v>3</v>
      </c>
      <c r="I27" s="188">
        <v>4.8</v>
      </c>
    </row>
    <row r="28" spans="5:9" ht="22.2" x14ac:dyDescent="0.3">
      <c r="E28" s="187">
        <v>3</v>
      </c>
      <c r="F28" s="37">
        <v>23</v>
      </c>
      <c r="G28" s="37">
        <v>100</v>
      </c>
      <c r="H28" s="37">
        <v>4</v>
      </c>
      <c r="I28" s="188">
        <v>8.9</v>
      </c>
    </row>
    <row r="29" spans="5:9" ht="22.2" x14ac:dyDescent="0.3">
      <c r="E29" s="187">
        <v>4</v>
      </c>
      <c r="F29" s="37">
        <v>14</v>
      </c>
      <c r="G29" s="37">
        <v>100</v>
      </c>
      <c r="H29" s="37">
        <v>2</v>
      </c>
      <c r="I29" s="188">
        <v>6.5</v>
      </c>
    </row>
    <row r="30" spans="5:9" ht="22.2" x14ac:dyDescent="0.3">
      <c r="E30" s="187">
        <v>5</v>
      </c>
      <c r="F30" s="37">
        <v>56</v>
      </c>
      <c r="G30" s="37">
        <v>50</v>
      </c>
      <c r="H30" s="37">
        <v>2</v>
      </c>
      <c r="I30" s="188">
        <v>4.2</v>
      </c>
    </row>
    <row r="31" spans="5:9" ht="22.2" x14ac:dyDescent="0.3">
      <c r="E31" s="187">
        <v>6</v>
      </c>
      <c r="F31" s="37">
        <v>89</v>
      </c>
      <c r="G31" s="37">
        <v>80</v>
      </c>
      <c r="H31" s="37">
        <v>2</v>
      </c>
      <c r="I31" s="188">
        <v>6.2</v>
      </c>
    </row>
    <row r="32" spans="5:9" ht="21" customHeight="1" x14ac:dyDescent="0.3">
      <c r="E32" s="187">
        <v>7</v>
      </c>
      <c r="F32" s="37">
        <v>12</v>
      </c>
      <c r="G32" s="37">
        <v>75</v>
      </c>
      <c r="H32" s="37">
        <v>3</v>
      </c>
      <c r="I32" s="188">
        <v>7.4</v>
      </c>
    </row>
    <row r="33" spans="5:13" ht="24.6" customHeight="1" x14ac:dyDescent="0.3">
      <c r="E33" s="187">
        <v>8</v>
      </c>
      <c r="F33" s="37">
        <v>67</v>
      </c>
      <c r="G33" s="37">
        <v>65</v>
      </c>
      <c r="H33" s="37">
        <v>4</v>
      </c>
      <c r="I33" s="188">
        <v>6</v>
      </c>
    </row>
    <row r="34" spans="5:13" ht="23.4" customHeight="1" x14ac:dyDescent="0.3">
      <c r="E34" s="187">
        <v>9</v>
      </c>
      <c r="F34" s="37">
        <v>23</v>
      </c>
      <c r="G34" s="37">
        <v>90</v>
      </c>
      <c r="H34" s="37">
        <v>3</v>
      </c>
      <c r="I34" s="188">
        <v>7.6</v>
      </c>
    </row>
    <row r="35" spans="5:13" ht="21" customHeight="1" x14ac:dyDescent="0.3">
      <c r="E35" s="187">
        <v>10</v>
      </c>
      <c r="F35" s="37">
        <v>47</v>
      </c>
      <c r="G35" s="37">
        <v>90</v>
      </c>
      <c r="H35" s="37">
        <v>2</v>
      </c>
      <c r="I35" s="188">
        <v>6.1</v>
      </c>
    </row>
    <row r="36" spans="5:13" ht="25.2" customHeight="1" x14ac:dyDescent="0.3">
      <c r="G36" s="12"/>
      <c r="H36" s="12"/>
      <c r="I36" s="12"/>
    </row>
    <row r="37" spans="5:13" ht="22.95" customHeight="1" x14ac:dyDescent="0.3"/>
    <row r="38" spans="5:13" ht="21.6" customHeight="1" x14ac:dyDescent="0.3"/>
    <row r="40" spans="5:13" ht="22.95" customHeight="1" x14ac:dyDescent="0.3"/>
    <row r="41" spans="5:13" ht="22.95" customHeight="1" x14ac:dyDescent="0.3"/>
    <row r="42" spans="5:13" ht="22.95" customHeight="1" x14ac:dyDescent="0.3"/>
    <row r="43" spans="5:13" ht="22.95" customHeight="1" x14ac:dyDescent="0.3"/>
    <row r="44" spans="5:13" ht="22.95" customHeight="1" x14ac:dyDescent="0.3"/>
    <row r="45" spans="5:13" ht="18.600000000000001" customHeight="1" x14ac:dyDescent="0.3"/>
    <row r="46" spans="5:13" ht="18.600000000000001" customHeight="1" x14ac:dyDescent="0.3"/>
    <row r="47" spans="5:13" ht="30" customHeight="1" x14ac:dyDescent="0.3"/>
    <row r="48" spans="5:13" ht="16.95" customHeight="1"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F20:Q46"/>
  <sheetViews>
    <sheetView zoomScale="60" zoomScaleNormal="60" workbookViewId="0">
      <selection activeCell="AB42" sqref="A1:AB42"/>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4.33203125" style="3" customWidth="1"/>
    <col min="16" max="16" width="10.109375" style="3" customWidth="1"/>
    <col min="17" max="18" width="9.88671875" style="3" customWidth="1"/>
    <col min="19" max="19" width="11.109375" style="3" customWidth="1"/>
    <col min="20" max="20" width="10.109375" style="3" customWidth="1"/>
    <col min="21" max="21" width="9.5546875" style="3" customWidth="1"/>
    <col min="22" max="22" width="10.44140625" style="3" customWidth="1"/>
    <col min="23" max="23" width="9.88671875" style="3" customWidth="1"/>
    <col min="24" max="16384" width="9.109375" style="3"/>
  </cols>
  <sheetData>
    <row r="20" spans="6:17" x14ac:dyDescent="0.3">
      <c r="G20" s="8"/>
      <c r="H20" s="8"/>
    </row>
    <row r="21" spans="6:17" x14ac:dyDescent="0.3">
      <c r="F21" s="2"/>
      <c r="G21" s="9" t="s">
        <v>3</v>
      </c>
      <c r="H21" s="9" t="s">
        <v>2</v>
      </c>
      <c r="I21" s="2"/>
    </row>
    <row r="22" spans="6:17" x14ac:dyDescent="0.3">
      <c r="F22" s="2"/>
      <c r="G22" s="10">
        <v>1</v>
      </c>
      <c r="H22" s="11">
        <v>600</v>
      </c>
      <c r="I22" s="2"/>
    </row>
    <row r="23" spans="6:17" x14ac:dyDescent="0.3">
      <c r="F23" s="2"/>
      <c r="G23" s="10">
        <v>2</v>
      </c>
      <c r="H23" s="11">
        <v>1550</v>
      </c>
      <c r="I23" s="2"/>
    </row>
    <row r="24" spans="6:17" x14ac:dyDescent="0.3">
      <c r="F24" s="2"/>
      <c r="G24" s="10">
        <v>3</v>
      </c>
      <c r="H24" s="11">
        <v>1500</v>
      </c>
      <c r="I24" s="2"/>
    </row>
    <row r="25" spans="6:17" x14ac:dyDescent="0.3">
      <c r="F25" s="2"/>
      <c r="G25" s="10">
        <v>4</v>
      </c>
      <c r="H25" s="11">
        <v>1500</v>
      </c>
      <c r="I25" s="2"/>
    </row>
    <row r="26" spans="6:17" x14ac:dyDescent="0.3">
      <c r="F26" s="2"/>
      <c r="G26" s="10">
        <v>5</v>
      </c>
      <c r="H26" s="11">
        <v>2400</v>
      </c>
      <c r="I26" s="2"/>
    </row>
    <row r="27" spans="6:17" ht="21" customHeight="1" x14ac:dyDescent="0.3">
      <c r="F27" s="2"/>
      <c r="G27" s="10">
        <v>6</v>
      </c>
      <c r="H27" s="11">
        <v>3100</v>
      </c>
      <c r="I27" s="2"/>
    </row>
    <row r="28" spans="6:17" ht="24.6" customHeight="1" x14ac:dyDescent="0.3">
      <c r="F28" s="2"/>
      <c r="G28" s="10">
        <v>7</v>
      </c>
      <c r="H28" s="11">
        <v>2600</v>
      </c>
      <c r="I28" s="2"/>
      <c r="O28" s="333">
        <f>(359.62*38)+441.67</f>
        <v>14107.23</v>
      </c>
      <c r="P28" s="333"/>
      <c r="Q28" s="333"/>
    </row>
    <row r="29" spans="6:17" ht="23.4" customHeight="1" x14ac:dyDescent="0.3">
      <c r="F29" s="2"/>
      <c r="G29" s="10">
        <v>8</v>
      </c>
      <c r="H29" s="11">
        <v>2900</v>
      </c>
      <c r="I29" s="2"/>
      <c r="O29" s="333"/>
      <c r="P29" s="333"/>
      <c r="Q29" s="333"/>
    </row>
    <row r="30" spans="6:17" ht="21" customHeight="1" x14ac:dyDescent="0.3">
      <c r="F30" s="2"/>
      <c r="G30" s="10">
        <v>9</v>
      </c>
      <c r="H30" s="11">
        <v>3800</v>
      </c>
      <c r="I30" s="2"/>
      <c r="O30" s="333"/>
      <c r="P30" s="333"/>
      <c r="Q30" s="333"/>
    </row>
    <row r="31" spans="6:17" ht="25.2" customHeight="1" x14ac:dyDescent="0.3">
      <c r="F31" s="2"/>
      <c r="G31" s="10">
        <v>10</v>
      </c>
      <c r="H31" s="11">
        <v>4500</v>
      </c>
      <c r="I31" s="2"/>
      <c r="O31" s="333"/>
      <c r="P31" s="333"/>
      <c r="Q31" s="333"/>
    </row>
    <row r="32" spans="6:17" ht="22.95" customHeight="1" x14ac:dyDescent="0.3">
      <c r="F32" s="2"/>
      <c r="G32" s="10">
        <v>11</v>
      </c>
      <c r="H32" s="11">
        <v>4000</v>
      </c>
      <c r="I32" s="2"/>
      <c r="O32" s="333"/>
      <c r="P32" s="333"/>
      <c r="Q32" s="333"/>
    </row>
    <row r="33" spans="6:13" ht="25.2" customHeight="1" x14ac:dyDescent="0.3">
      <c r="F33" s="2"/>
      <c r="G33" s="10">
        <v>12</v>
      </c>
      <c r="H33" s="11">
        <v>4900</v>
      </c>
      <c r="I33" s="2"/>
    </row>
    <row r="34" spans="6:13" ht="25.8" x14ac:dyDescent="0.5">
      <c r="G34" s="6"/>
      <c r="H34" s="6"/>
    </row>
    <row r="35" spans="6:13" ht="22.95" customHeight="1" x14ac:dyDescent="0.5">
      <c r="G35" s="6"/>
      <c r="H35" s="6"/>
    </row>
    <row r="36" spans="6:13" ht="18.600000000000001" customHeight="1" x14ac:dyDescent="0.5">
      <c r="G36" s="6"/>
      <c r="H36" s="6"/>
    </row>
    <row r="37" spans="6:13" ht="27" customHeight="1" x14ac:dyDescent="0.5">
      <c r="G37" s="6"/>
      <c r="H37" s="6"/>
    </row>
    <row r="38" spans="6:13" ht="19.2" customHeight="1" x14ac:dyDescent="0.3"/>
    <row r="39" spans="6:13" ht="16.95" customHeight="1" x14ac:dyDescent="0.3">
      <c r="M39" s="2"/>
    </row>
    <row r="40" spans="6:13" ht="15" customHeight="1" x14ac:dyDescent="0.3">
      <c r="M40" s="4"/>
    </row>
    <row r="41" spans="6:13" x14ac:dyDescent="0.3">
      <c r="M41" s="4"/>
    </row>
    <row r="42" spans="6:13" x14ac:dyDescent="0.3">
      <c r="M42" s="4"/>
    </row>
    <row r="43" spans="6:13" x14ac:dyDescent="0.3">
      <c r="M43" s="4"/>
    </row>
    <row r="44" spans="6:13" x14ac:dyDescent="0.3">
      <c r="M44" s="4"/>
    </row>
    <row r="45" spans="6:13" x14ac:dyDescent="0.3">
      <c r="M45" s="4"/>
    </row>
    <row r="46" spans="6:13" x14ac:dyDescent="0.3">
      <c r="M46" s="4"/>
    </row>
  </sheetData>
  <mergeCells count="1">
    <mergeCell ref="O28:Q32"/>
  </mergeCells>
  <pageMargins left="0.7" right="0.7" top="0.75" bottom="0.75" header="0.3" footer="0.3"/>
  <pageSetup scale="4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F20:W46"/>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10.109375" style="3" customWidth="1"/>
    <col min="15" max="16" width="9.88671875" style="3" customWidth="1"/>
    <col min="17" max="17" width="11.109375" style="3" customWidth="1"/>
    <col min="18" max="18" width="10.109375" style="3" customWidth="1"/>
    <col min="19" max="19" width="9.5546875" style="3" customWidth="1"/>
    <col min="20" max="20" width="10.44140625" style="3" customWidth="1"/>
    <col min="21" max="21" width="9.88671875" style="3" customWidth="1"/>
    <col min="22" max="16384" width="9.109375" style="3"/>
  </cols>
  <sheetData>
    <row r="20" spans="6:23" x14ac:dyDescent="0.3">
      <c r="G20" s="8"/>
      <c r="H20" s="8"/>
      <c r="N20" s="90">
        <v>1</v>
      </c>
      <c r="O20" s="90"/>
      <c r="P20" s="90"/>
      <c r="Q20" s="90"/>
      <c r="R20" s="90"/>
      <c r="S20" s="90"/>
      <c r="T20" s="90"/>
      <c r="U20" s="90"/>
      <c r="V20" s="90"/>
      <c r="W20" s="90"/>
    </row>
    <row r="21" spans="6:23" x14ac:dyDescent="0.3">
      <c r="F21" s="2"/>
      <c r="G21" s="9" t="s">
        <v>3</v>
      </c>
      <c r="H21" s="9" t="s">
        <v>2</v>
      </c>
      <c r="I21" s="2"/>
      <c r="N21" s="90">
        <v>45</v>
      </c>
      <c r="O21" s="90"/>
      <c r="P21" s="90"/>
      <c r="Q21" s="90"/>
      <c r="R21" s="90"/>
      <c r="S21" s="90"/>
      <c r="T21" s="90"/>
      <c r="U21" s="90"/>
      <c r="V21" s="90"/>
      <c r="W21" s="90"/>
    </row>
    <row r="22" spans="6:23" x14ac:dyDescent="0.3">
      <c r="F22" s="2"/>
      <c r="G22" s="10">
        <v>1</v>
      </c>
      <c r="H22" s="11">
        <v>600</v>
      </c>
      <c r="I22" s="2"/>
      <c r="N22" s="90">
        <v>34</v>
      </c>
      <c r="O22" s="90"/>
      <c r="P22" s="90"/>
      <c r="Q22" s="90"/>
      <c r="R22" s="90"/>
      <c r="S22" s="90"/>
      <c r="T22" s="90"/>
      <c r="U22" s="90"/>
      <c r="V22" s="90"/>
      <c r="W22" s="90"/>
    </row>
    <row r="23" spans="6:23" x14ac:dyDescent="0.3">
      <c r="F23" s="2"/>
      <c r="G23" s="10">
        <v>2</v>
      </c>
      <c r="H23" s="11">
        <v>1550</v>
      </c>
      <c r="I23" s="2"/>
      <c r="N23" s="90">
        <v>56</v>
      </c>
      <c r="O23" s="90"/>
      <c r="P23" s="90"/>
      <c r="Q23" s="90"/>
      <c r="R23" s="90"/>
      <c r="S23" s="90"/>
      <c r="T23" s="90"/>
      <c r="U23" s="90"/>
      <c r="V23" s="90"/>
      <c r="W23" s="90"/>
    </row>
    <row r="24" spans="6:23" x14ac:dyDescent="0.3">
      <c r="F24" s="2"/>
      <c r="G24" s="10">
        <v>3</v>
      </c>
      <c r="H24" s="11">
        <v>1500</v>
      </c>
      <c r="I24" s="2"/>
      <c r="N24" s="90">
        <v>87</v>
      </c>
      <c r="O24" s="90"/>
      <c r="P24" s="90"/>
      <c r="Q24" s="90"/>
      <c r="R24" s="90"/>
      <c r="S24" s="90"/>
      <c r="T24" s="90"/>
      <c r="U24" s="90"/>
      <c r="V24" s="90"/>
      <c r="W24" s="90"/>
    </row>
    <row r="25" spans="6:23" x14ac:dyDescent="0.3">
      <c r="F25" s="2"/>
      <c r="G25" s="10">
        <v>4</v>
      </c>
      <c r="H25" s="11">
        <v>1500</v>
      </c>
      <c r="I25" s="2"/>
      <c r="N25" s="90">
        <v>45</v>
      </c>
      <c r="O25" s="90"/>
      <c r="P25" s="90"/>
      <c r="Q25" s="90"/>
      <c r="R25" s="90"/>
      <c r="S25" s="90"/>
      <c r="T25" s="90"/>
      <c r="U25" s="90"/>
      <c r="V25" s="90"/>
      <c r="W25" s="90"/>
    </row>
    <row r="26" spans="6:23" x14ac:dyDescent="0.3">
      <c r="F26" s="2"/>
      <c r="G26" s="10">
        <v>5</v>
      </c>
      <c r="H26" s="11">
        <v>2400</v>
      </c>
      <c r="I26" s="2"/>
      <c r="N26" s="90">
        <v>23</v>
      </c>
      <c r="O26" s="90"/>
      <c r="P26" s="90"/>
      <c r="Q26" s="90"/>
      <c r="R26" s="90"/>
      <c r="S26" s="90"/>
      <c r="T26" s="90"/>
      <c r="U26" s="90"/>
      <c r="V26" s="90"/>
      <c r="W26" s="90"/>
    </row>
    <row r="27" spans="6:23" ht="21" customHeight="1" x14ac:dyDescent="0.3">
      <c r="F27" s="2"/>
      <c r="G27" s="10">
        <v>6</v>
      </c>
      <c r="H27" s="11">
        <v>3100</v>
      </c>
      <c r="I27" s="2"/>
      <c r="N27" s="90">
        <v>67</v>
      </c>
      <c r="O27" s="90"/>
      <c r="P27" s="90"/>
      <c r="Q27" s="90"/>
      <c r="R27" s="90"/>
      <c r="S27" s="90"/>
      <c r="T27" s="90"/>
      <c r="U27" s="90"/>
      <c r="V27" s="90"/>
      <c r="W27" s="90"/>
    </row>
    <row r="28" spans="6:23" ht="24.6" customHeight="1" x14ac:dyDescent="0.3">
      <c r="F28" s="2"/>
      <c r="G28" s="10">
        <v>7</v>
      </c>
      <c r="H28" s="11">
        <v>2600</v>
      </c>
      <c r="I28" s="2"/>
      <c r="N28" s="90">
        <v>73</v>
      </c>
      <c r="O28" s="90"/>
      <c r="P28" s="90"/>
      <c r="Q28" s="90"/>
      <c r="R28" s="90"/>
      <c r="S28" s="90"/>
      <c r="T28" s="90"/>
      <c r="U28" s="90"/>
      <c r="V28" s="90"/>
      <c r="W28" s="90"/>
    </row>
    <row r="29" spans="6:23" ht="23.4" customHeight="1" x14ac:dyDescent="0.3">
      <c r="F29" s="2"/>
      <c r="G29" s="10">
        <v>8</v>
      </c>
      <c r="H29" s="11">
        <v>2900</v>
      </c>
      <c r="I29" s="2"/>
      <c r="N29" s="90"/>
      <c r="O29" s="90"/>
      <c r="P29" s="90"/>
      <c r="Q29" s="90"/>
      <c r="R29" s="90"/>
      <c r="S29" s="90"/>
      <c r="T29" s="90"/>
      <c r="U29" s="90"/>
      <c r="V29" s="90"/>
      <c r="W29" s="90"/>
    </row>
    <row r="30" spans="6:23" ht="21" customHeight="1" x14ac:dyDescent="0.3">
      <c r="F30" s="2"/>
      <c r="G30" s="10">
        <v>9</v>
      </c>
      <c r="H30" s="11">
        <v>3800</v>
      </c>
      <c r="I30" s="2"/>
      <c r="N30" s="90"/>
      <c r="O30" s="90"/>
      <c r="P30" s="90"/>
      <c r="Q30" s="90"/>
      <c r="R30" s="90"/>
      <c r="S30" s="90"/>
      <c r="T30" s="90"/>
      <c r="U30" s="90"/>
      <c r="V30" s="90"/>
      <c r="W30" s="90"/>
    </row>
    <row r="31" spans="6:23" ht="25.2" customHeight="1" x14ac:dyDescent="0.3">
      <c r="F31" s="2"/>
      <c r="G31" s="10">
        <v>10</v>
      </c>
      <c r="H31" s="11">
        <v>4500</v>
      </c>
      <c r="I31" s="2"/>
      <c r="N31" s="90"/>
      <c r="O31" s="90"/>
      <c r="P31" s="90"/>
      <c r="Q31" s="90"/>
      <c r="R31" s="90"/>
      <c r="S31" s="90"/>
      <c r="T31" s="90"/>
      <c r="U31" s="90"/>
      <c r="V31" s="90"/>
      <c r="W31" s="90"/>
    </row>
    <row r="32" spans="6:23" ht="22.95" customHeight="1" x14ac:dyDescent="0.3">
      <c r="F32" s="2"/>
      <c r="G32" s="10">
        <v>11</v>
      </c>
      <c r="H32" s="11">
        <v>4000</v>
      </c>
      <c r="I32" s="2"/>
      <c r="N32" s="90"/>
      <c r="O32" s="90"/>
      <c r="P32" s="90"/>
      <c r="Q32" s="90"/>
      <c r="R32" s="90"/>
      <c r="S32" s="90"/>
      <c r="T32" s="90"/>
      <c r="U32" s="90"/>
      <c r="V32" s="90"/>
      <c r="W32" s="90"/>
    </row>
    <row r="33" spans="6:23" ht="25.2" customHeight="1" x14ac:dyDescent="0.3">
      <c r="F33" s="2"/>
      <c r="G33" s="10">
        <v>12</v>
      </c>
      <c r="H33" s="11">
        <v>4900</v>
      </c>
      <c r="I33" s="2"/>
      <c r="N33" s="90"/>
      <c r="O33" s="90"/>
      <c r="P33" s="90"/>
      <c r="Q33" s="90"/>
      <c r="R33" s="90"/>
      <c r="S33" s="90"/>
      <c r="T33" s="90"/>
      <c r="U33" s="90"/>
      <c r="V33" s="90"/>
      <c r="W33" s="90"/>
    </row>
    <row r="34" spans="6:23" ht="25.8" x14ac:dyDescent="0.5">
      <c r="G34" s="6"/>
      <c r="H34" s="6"/>
      <c r="N34" s="90"/>
      <c r="O34" s="90"/>
      <c r="P34" s="90"/>
      <c r="Q34" s="90"/>
      <c r="R34" s="90"/>
      <c r="S34" s="90"/>
      <c r="T34" s="90"/>
      <c r="U34" s="90"/>
      <c r="V34" s="90"/>
      <c r="W34" s="90"/>
    </row>
    <row r="35" spans="6:23" ht="22.95" customHeight="1" x14ac:dyDescent="0.5">
      <c r="G35" s="6"/>
      <c r="H35" s="6"/>
      <c r="N35" s="90"/>
      <c r="O35" s="90"/>
      <c r="P35" s="90"/>
      <c r="Q35" s="90"/>
      <c r="R35" s="90"/>
      <c r="S35" s="90"/>
      <c r="T35" s="90"/>
      <c r="U35" s="90"/>
      <c r="V35" s="90"/>
      <c r="W35" s="90"/>
    </row>
    <row r="36" spans="6:23" ht="18.600000000000001" customHeight="1" x14ac:dyDescent="0.5">
      <c r="G36" s="6"/>
      <c r="H36" s="6"/>
      <c r="N36" s="90"/>
      <c r="O36" s="90"/>
      <c r="P36" s="90"/>
      <c r="Q36" s="90"/>
      <c r="R36" s="90"/>
      <c r="S36" s="90"/>
      <c r="T36" s="90"/>
      <c r="U36" s="90"/>
      <c r="V36" s="90"/>
      <c r="W36" s="90"/>
    </row>
    <row r="37" spans="6:23" ht="27" customHeight="1" x14ac:dyDescent="0.5">
      <c r="G37" s="6"/>
      <c r="H37" s="6"/>
      <c r="N37" s="90"/>
      <c r="O37" s="90"/>
      <c r="P37" s="90"/>
      <c r="Q37" s="90"/>
      <c r="R37" s="90"/>
      <c r="S37" s="90"/>
      <c r="T37" s="90"/>
      <c r="U37" s="90"/>
      <c r="V37" s="90"/>
      <c r="W37" s="90"/>
    </row>
    <row r="38" spans="6:23" ht="19.2" customHeight="1" x14ac:dyDescent="0.3">
      <c r="N38" s="90"/>
      <c r="O38" s="90"/>
      <c r="P38" s="90"/>
      <c r="Q38" s="90"/>
      <c r="R38" s="90"/>
      <c r="S38" s="90"/>
      <c r="T38" s="90"/>
      <c r="U38" s="90"/>
      <c r="V38" s="90"/>
      <c r="W38" s="90"/>
    </row>
    <row r="39" spans="6:23" ht="16.95" customHeight="1" x14ac:dyDescent="0.3">
      <c r="M39" s="2"/>
    </row>
    <row r="40" spans="6:23" ht="15" customHeight="1" x14ac:dyDescent="0.3">
      <c r="M40" s="4"/>
    </row>
    <row r="41" spans="6:23" x14ac:dyDescent="0.3">
      <c r="M41" s="4"/>
    </row>
    <row r="42" spans="6:23" x14ac:dyDescent="0.3">
      <c r="M42" s="4"/>
    </row>
    <row r="43" spans="6:23" x14ac:dyDescent="0.3">
      <c r="M43" s="4"/>
    </row>
    <row r="44" spans="6:23" x14ac:dyDescent="0.3">
      <c r="M44" s="4"/>
    </row>
    <row r="45" spans="6:23" x14ac:dyDescent="0.3">
      <c r="M45" s="4"/>
    </row>
    <row r="46" spans="6:23" x14ac:dyDescent="0.3">
      <c r="M46" s="4"/>
    </row>
  </sheetData>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M25:P58"/>
  <sheetViews>
    <sheetView zoomScale="60" zoomScaleNormal="60" workbookViewId="0">
      <selection activeCell="Y41" sqref="A1:Y41"/>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109375" style="3" customWidth="1"/>
    <col min="16" max="16" width="9.33203125" style="3" customWidth="1"/>
    <col min="17" max="17" width="9" style="3" customWidth="1"/>
    <col min="18" max="18" width="11.44140625" style="3" customWidth="1"/>
    <col min="19" max="19" width="12.88671875" style="3" customWidth="1"/>
    <col min="20" max="21" width="10.33203125" style="3" customWidth="1"/>
    <col min="22" max="23" width="9.33203125" style="3" customWidth="1"/>
    <col min="24" max="16384" width="9.109375" style="3"/>
  </cols>
  <sheetData>
    <row r="25" ht="21" customHeight="1" x14ac:dyDescent="0.3"/>
    <row r="26" ht="21" customHeight="1" x14ac:dyDescent="0.3"/>
    <row r="27" ht="21" customHeight="1" x14ac:dyDescent="0.3"/>
    <row r="28" ht="21" customHeight="1" x14ac:dyDescent="0.3"/>
    <row r="29" ht="21" customHeight="1" x14ac:dyDescent="0.3"/>
    <row r="30" ht="21" customHeight="1" x14ac:dyDescent="0.3"/>
    <row r="31" ht="21" customHeight="1" x14ac:dyDescent="0.3"/>
    <row r="32" ht="21" customHeight="1" x14ac:dyDescent="0.3"/>
    <row r="33" spans="13:16" ht="24.6" customHeight="1" x14ac:dyDescent="0.3">
      <c r="O33" s="334">
        <f>(1047.5-1050)/(1000-1050)</f>
        <v>0.05</v>
      </c>
      <c r="P33" s="334"/>
    </row>
    <row r="34" spans="13:16" ht="23.4" customHeight="1" x14ac:dyDescent="0.3">
      <c r="O34" s="334"/>
      <c r="P34" s="334"/>
    </row>
    <row r="35" spans="13:16" ht="21" customHeight="1" x14ac:dyDescent="0.3">
      <c r="O35" s="334"/>
      <c r="P35" s="334"/>
    </row>
    <row r="36" spans="13:16" ht="25.2" customHeight="1" x14ac:dyDescent="0.3"/>
    <row r="37" spans="13:16" ht="22.95" customHeight="1" x14ac:dyDescent="0.3"/>
    <row r="38" spans="13:16" ht="21.6" customHeight="1" x14ac:dyDescent="0.3"/>
    <row r="40" spans="13:16" ht="22.95" customHeight="1" x14ac:dyDescent="0.3"/>
    <row r="41" spans="13:16" ht="18.600000000000001" customHeight="1" x14ac:dyDescent="0.3"/>
    <row r="42" spans="13:16" ht="18.600000000000001" customHeight="1" x14ac:dyDescent="0.3"/>
    <row r="43" spans="13:16" ht="19.2" customHeight="1" x14ac:dyDescent="0.3"/>
    <row r="44" spans="13:16" ht="16.95" customHeight="1" x14ac:dyDescent="0.3">
      <c r="M44" s="2"/>
    </row>
    <row r="45" spans="13:16" ht="15" customHeight="1" x14ac:dyDescent="0.3">
      <c r="M45" s="4"/>
    </row>
    <row r="46" spans="13:16" x14ac:dyDescent="0.3">
      <c r="M46" s="4"/>
    </row>
    <row r="47" spans="13:16" x14ac:dyDescent="0.3">
      <c r="M47" s="4"/>
    </row>
    <row r="48" spans="13:16" x14ac:dyDescent="0.3">
      <c r="M48" s="4"/>
    </row>
    <row r="49" spans="13:13" x14ac:dyDescent="0.3">
      <c r="M49" s="4"/>
    </row>
    <row r="50" spans="13:13" x14ac:dyDescent="0.3">
      <c r="M50" s="4"/>
    </row>
    <row r="51" spans="13:13" x14ac:dyDescent="0.3">
      <c r="M51" s="4"/>
    </row>
    <row r="56" spans="13:13" ht="14.4" customHeight="1" x14ac:dyDescent="0.3"/>
    <row r="57" spans="13:13" ht="14.4" customHeight="1" x14ac:dyDescent="0.3"/>
    <row r="58" spans="13:13" ht="14.4" customHeight="1" x14ac:dyDescent="0.3"/>
  </sheetData>
  <mergeCells count="1">
    <mergeCell ref="O33:P35"/>
  </mergeCells>
  <pageMargins left="0.7" right="0.7" top="0.75" bottom="0.75" header="0.3" footer="0.3"/>
  <pageSetup scale="5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N14:AA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14" spans="14:27" x14ac:dyDescent="0.3">
      <c r="N14" s="90"/>
      <c r="O14" s="90"/>
      <c r="P14" s="90"/>
      <c r="Q14" s="90"/>
      <c r="R14" s="90"/>
      <c r="S14" s="90"/>
      <c r="T14" s="90"/>
      <c r="U14" s="90"/>
      <c r="V14" s="90"/>
      <c r="W14" s="90"/>
      <c r="X14" s="90"/>
      <c r="Y14" s="90"/>
      <c r="Z14" s="90"/>
      <c r="AA14" s="90"/>
    </row>
    <row r="15" spans="14:27" x14ac:dyDescent="0.3">
      <c r="N15" s="90"/>
      <c r="O15" s="90"/>
      <c r="P15" s="90"/>
      <c r="Q15" s="90"/>
      <c r="R15" s="90"/>
      <c r="S15" s="90"/>
      <c r="T15" s="90"/>
      <c r="U15" s="90"/>
      <c r="V15" s="90"/>
      <c r="W15" s="90"/>
      <c r="X15" s="90"/>
      <c r="Y15" s="90"/>
      <c r="Z15" s="90"/>
      <c r="AA15" s="90"/>
    </row>
    <row r="16" spans="14:27" x14ac:dyDescent="0.3">
      <c r="N16" s="90"/>
      <c r="O16" s="90"/>
      <c r="P16" s="90"/>
      <c r="Q16" s="90"/>
      <c r="R16" s="90"/>
      <c r="S16" s="90"/>
      <c r="T16" s="90"/>
      <c r="U16" s="90"/>
      <c r="V16" s="90"/>
      <c r="W16" s="90"/>
      <c r="X16" s="90"/>
      <c r="Y16" s="90"/>
      <c r="Z16" s="90"/>
      <c r="AA16" s="90"/>
    </row>
    <row r="17" spans="14:27" x14ac:dyDescent="0.3">
      <c r="N17" s="90"/>
      <c r="O17" s="90"/>
      <c r="P17" s="90"/>
      <c r="Q17" s="90"/>
      <c r="R17" s="90"/>
      <c r="S17" s="90"/>
      <c r="T17" s="90"/>
      <c r="U17" s="90"/>
      <c r="V17" s="90"/>
      <c r="W17" s="90"/>
      <c r="X17" s="90"/>
      <c r="Y17" s="90"/>
      <c r="Z17" s="90"/>
      <c r="AA17" s="90"/>
    </row>
    <row r="18" spans="14:27" x14ac:dyDescent="0.3">
      <c r="N18" s="90"/>
      <c r="O18" s="90"/>
      <c r="P18" s="90"/>
      <c r="Q18" s="90"/>
      <c r="R18" s="90"/>
      <c r="S18" s="90"/>
      <c r="T18" s="90"/>
      <c r="U18" s="90"/>
      <c r="V18" s="90"/>
      <c r="W18" s="90"/>
      <c r="X18" s="90"/>
      <c r="Y18" s="90"/>
      <c r="Z18" s="90"/>
      <c r="AA18" s="90"/>
    </row>
    <row r="19" spans="14:27" x14ac:dyDescent="0.3">
      <c r="N19" s="90"/>
      <c r="O19" s="90"/>
      <c r="P19" s="90"/>
      <c r="Q19" s="90"/>
      <c r="R19" s="90"/>
      <c r="S19" s="90"/>
      <c r="T19" s="90"/>
      <c r="U19" s="90"/>
      <c r="V19" s="90"/>
      <c r="W19" s="90"/>
      <c r="X19" s="90"/>
      <c r="Y19" s="90"/>
      <c r="Z19" s="90"/>
      <c r="AA19" s="90"/>
    </row>
    <row r="20" spans="14:27" x14ac:dyDescent="0.3">
      <c r="N20" s="90"/>
      <c r="O20" s="90"/>
      <c r="P20" s="90"/>
      <c r="Q20" s="90"/>
      <c r="R20" s="90"/>
      <c r="S20" s="90"/>
      <c r="T20" s="90"/>
      <c r="U20" s="90"/>
      <c r="V20" s="90"/>
      <c r="W20" s="90"/>
      <c r="X20" s="90"/>
      <c r="Y20" s="90"/>
      <c r="Z20" s="90"/>
      <c r="AA20" s="90"/>
    </row>
    <row r="21" spans="14:27" x14ac:dyDescent="0.3">
      <c r="N21" s="90"/>
      <c r="O21" s="90"/>
      <c r="P21" s="90"/>
      <c r="Q21" s="90"/>
      <c r="R21" s="90"/>
      <c r="S21" s="90"/>
      <c r="T21" s="90"/>
      <c r="U21" s="90"/>
      <c r="V21" s="90"/>
      <c r="W21" s="90"/>
      <c r="X21" s="90"/>
      <c r="Y21" s="90"/>
      <c r="Z21" s="90"/>
      <c r="AA21" s="90"/>
    </row>
    <row r="22" spans="14:27" x14ac:dyDescent="0.3">
      <c r="N22" s="90"/>
      <c r="O22" s="90"/>
      <c r="P22" s="90"/>
      <c r="Q22" s="90"/>
      <c r="R22" s="90"/>
      <c r="S22" s="90"/>
      <c r="T22" s="90"/>
      <c r="U22" s="90"/>
      <c r="V22" s="90"/>
      <c r="W22" s="90"/>
      <c r="X22" s="90"/>
      <c r="Y22" s="90"/>
      <c r="Z22" s="90"/>
      <c r="AA22" s="90"/>
    </row>
    <row r="23" spans="14:27" x14ac:dyDescent="0.3">
      <c r="N23" s="90"/>
      <c r="O23" s="90"/>
      <c r="P23" s="90"/>
      <c r="Q23" s="90"/>
      <c r="R23" s="90"/>
      <c r="S23" s="90"/>
      <c r="T23" s="90"/>
      <c r="U23" s="90"/>
      <c r="V23" s="90"/>
      <c r="W23" s="90"/>
      <c r="X23" s="90"/>
      <c r="Y23" s="90"/>
      <c r="Z23" s="90"/>
      <c r="AA23" s="90"/>
    </row>
    <row r="24" spans="14:27" x14ac:dyDescent="0.3">
      <c r="N24" s="90"/>
      <c r="O24" s="90"/>
      <c r="P24" s="90"/>
      <c r="Q24" s="90"/>
      <c r="R24" s="90"/>
      <c r="S24" s="90"/>
      <c r="T24" s="90"/>
      <c r="U24" s="90"/>
      <c r="V24" s="90"/>
      <c r="W24" s="90"/>
      <c r="X24" s="90"/>
      <c r="Y24" s="90"/>
      <c r="Z24" s="90"/>
      <c r="AA24" s="90"/>
    </row>
    <row r="25" spans="14:27" ht="21" customHeight="1" x14ac:dyDescent="0.3">
      <c r="N25" s="90"/>
      <c r="O25" s="90"/>
      <c r="P25" s="90"/>
      <c r="Q25" s="90"/>
      <c r="R25" s="90"/>
      <c r="S25" s="90"/>
      <c r="T25" s="90"/>
      <c r="U25" s="90"/>
      <c r="V25" s="90"/>
      <c r="W25" s="90"/>
      <c r="X25" s="90"/>
      <c r="Y25" s="90"/>
      <c r="Z25" s="90"/>
      <c r="AA25" s="90"/>
    </row>
    <row r="26" spans="14:27" ht="21" customHeight="1" x14ac:dyDescent="0.3">
      <c r="N26" s="90"/>
      <c r="O26" s="90"/>
      <c r="P26" s="90"/>
      <c r="Q26" s="90"/>
      <c r="R26" s="90"/>
      <c r="S26" s="90"/>
      <c r="T26" s="90"/>
      <c r="U26" s="90"/>
      <c r="V26" s="90"/>
      <c r="W26" s="90"/>
      <c r="X26" s="90"/>
      <c r="Y26" s="90"/>
      <c r="Z26" s="90"/>
      <c r="AA26" s="90"/>
    </row>
    <row r="27" spans="14:27" ht="21" customHeight="1" x14ac:dyDescent="0.3">
      <c r="N27" s="90"/>
      <c r="O27" s="90"/>
      <c r="P27" s="90"/>
      <c r="Q27" s="90"/>
      <c r="R27" s="90"/>
      <c r="S27" s="90"/>
      <c r="T27" s="90"/>
      <c r="U27" s="90"/>
      <c r="V27" s="90"/>
      <c r="W27" s="90"/>
      <c r="X27" s="90"/>
      <c r="Y27" s="90"/>
      <c r="Z27" s="90"/>
      <c r="AA27" s="90"/>
    </row>
    <row r="28" spans="14:27" ht="21" customHeight="1" x14ac:dyDescent="0.3">
      <c r="N28" s="90"/>
      <c r="O28" s="90"/>
      <c r="P28" s="90"/>
      <c r="Q28" s="90"/>
      <c r="R28" s="90"/>
      <c r="S28" s="90"/>
      <c r="T28" s="90"/>
      <c r="U28" s="90"/>
      <c r="V28" s="90"/>
      <c r="W28" s="90"/>
      <c r="X28" s="90"/>
      <c r="Y28" s="90"/>
      <c r="Z28" s="90"/>
      <c r="AA28" s="90"/>
    </row>
    <row r="29" spans="14:27" ht="21" customHeight="1" x14ac:dyDescent="0.3">
      <c r="N29" s="90"/>
      <c r="O29" s="90"/>
      <c r="P29" s="90"/>
      <c r="Q29" s="90"/>
      <c r="R29" s="90"/>
      <c r="S29" s="90"/>
      <c r="T29" s="90"/>
      <c r="U29" s="90"/>
      <c r="V29" s="90"/>
      <c r="W29" s="90"/>
      <c r="X29" s="90"/>
      <c r="Y29" s="90"/>
      <c r="Z29" s="90"/>
      <c r="AA29" s="90"/>
    </row>
    <row r="30" spans="14:27" ht="21" customHeight="1" x14ac:dyDescent="0.3">
      <c r="N30" s="90"/>
      <c r="O30" s="90"/>
      <c r="P30" s="90"/>
      <c r="Q30" s="90"/>
      <c r="R30" s="90"/>
      <c r="S30" s="90"/>
      <c r="T30" s="90"/>
      <c r="U30" s="90"/>
      <c r="V30" s="90"/>
      <c r="W30" s="90"/>
      <c r="X30" s="90"/>
      <c r="Y30" s="90"/>
      <c r="Z30" s="90"/>
      <c r="AA30" s="90"/>
    </row>
    <row r="31" spans="14:27" ht="21" customHeight="1" x14ac:dyDescent="0.3">
      <c r="N31" s="90"/>
      <c r="O31" s="90"/>
      <c r="P31" s="90"/>
      <c r="Q31" s="90"/>
      <c r="R31" s="90"/>
      <c r="S31" s="90"/>
      <c r="T31" s="90"/>
      <c r="U31" s="90"/>
      <c r="V31" s="90"/>
      <c r="W31" s="90"/>
      <c r="X31" s="90"/>
      <c r="Y31" s="90"/>
      <c r="Z31" s="90"/>
      <c r="AA31" s="90"/>
    </row>
    <row r="32" spans="14:27" ht="21" customHeight="1" x14ac:dyDescent="0.3">
      <c r="N32" s="90"/>
      <c r="O32" s="90"/>
      <c r="P32" s="90"/>
      <c r="Q32" s="90"/>
      <c r="R32" s="90"/>
      <c r="S32" s="90"/>
      <c r="T32" s="90"/>
      <c r="U32" s="90"/>
      <c r="V32" s="90"/>
      <c r="W32" s="90"/>
      <c r="X32" s="90"/>
      <c r="Y32" s="90"/>
      <c r="Z32" s="90"/>
      <c r="AA32" s="90"/>
    </row>
    <row r="33" spans="14:27" ht="24.6" customHeight="1" x14ac:dyDescent="0.3">
      <c r="N33" s="90"/>
      <c r="O33" s="90"/>
      <c r="P33" s="90"/>
      <c r="Q33" s="90"/>
      <c r="R33" s="90"/>
      <c r="S33" s="90"/>
      <c r="T33" s="90"/>
      <c r="U33" s="90"/>
      <c r="V33" s="90"/>
      <c r="W33" s="90"/>
      <c r="X33" s="90"/>
      <c r="Y33" s="90"/>
      <c r="Z33" s="90"/>
      <c r="AA33" s="90"/>
    </row>
    <row r="34" spans="14:27" ht="23.4" customHeight="1" x14ac:dyDescent="0.3">
      <c r="N34" s="90"/>
      <c r="O34" s="90"/>
      <c r="P34" s="90"/>
      <c r="Q34" s="90"/>
      <c r="R34" s="90"/>
      <c r="S34" s="90"/>
      <c r="T34" s="90"/>
      <c r="U34" s="90"/>
      <c r="V34" s="90"/>
      <c r="W34" s="90"/>
      <c r="X34" s="90"/>
      <c r="Y34" s="90"/>
      <c r="Z34" s="90"/>
      <c r="AA34" s="90"/>
    </row>
    <row r="35" spans="14:27" ht="21" customHeight="1" x14ac:dyDescent="0.3">
      <c r="N35" s="90"/>
      <c r="O35" s="90"/>
      <c r="P35" s="90"/>
      <c r="Q35" s="90"/>
      <c r="R35" s="90"/>
      <c r="S35" s="90"/>
      <c r="T35" s="90"/>
      <c r="U35" s="90"/>
      <c r="V35" s="90"/>
      <c r="W35" s="90"/>
      <c r="X35" s="90"/>
      <c r="Y35" s="90"/>
      <c r="Z35" s="90"/>
      <c r="AA35" s="90"/>
    </row>
    <row r="36" spans="14:27" ht="25.2" customHeight="1" x14ac:dyDescent="0.3">
      <c r="N36" s="90"/>
      <c r="O36" s="90"/>
      <c r="P36" s="90"/>
      <c r="Q36" s="90"/>
      <c r="R36" s="90"/>
      <c r="S36" s="90"/>
      <c r="T36" s="90"/>
      <c r="U36" s="90"/>
      <c r="V36" s="90"/>
      <c r="W36" s="90"/>
      <c r="X36" s="90"/>
      <c r="Y36" s="90"/>
      <c r="Z36" s="90"/>
      <c r="AA36" s="90"/>
    </row>
    <row r="37" spans="14:27" ht="22.95" customHeight="1" x14ac:dyDescent="0.3">
      <c r="N37" s="90"/>
      <c r="O37" s="90"/>
      <c r="P37" s="90"/>
      <c r="Q37" s="90"/>
      <c r="R37" s="90"/>
      <c r="S37" s="90"/>
      <c r="T37" s="90"/>
      <c r="U37" s="90"/>
      <c r="V37" s="90"/>
      <c r="W37" s="90"/>
      <c r="X37" s="90"/>
      <c r="Y37" s="90"/>
      <c r="Z37" s="90"/>
      <c r="AA37" s="90"/>
    </row>
    <row r="38" spans="14:27" ht="21.6" customHeight="1" x14ac:dyDescent="0.3">
      <c r="N38" s="90"/>
      <c r="O38" s="90"/>
      <c r="P38" s="90"/>
      <c r="Q38" s="90"/>
      <c r="R38" s="90"/>
      <c r="S38" s="90"/>
      <c r="T38" s="90"/>
      <c r="U38" s="90"/>
      <c r="V38" s="90"/>
      <c r="W38" s="90"/>
      <c r="X38" s="90"/>
      <c r="Y38" s="90"/>
      <c r="Z38" s="90"/>
      <c r="AA38" s="90"/>
    </row>
    <row r="39" spans="14:27" x14ac:dyDescent="0.3">
      <c r="N39" s="90"/>
      <c r="O39" s="90"/>
      <c r="P39" s="90"/>
      <c r="Q39" s="90"/>
      <c r="R39" s="90"/>
      <c r="S39" s="90"/>
      <c r="T39" s="90"/>
      <c r="U39" s="90"/>
      <c r="V39" s="90"/>
      <c r="W39" s="90"/>
      <c r="X39" s="90"/>
      <c r="Y39" s="90"/>
      <c r="Z39" s="90"/>
      <c r="AA39" s="90"/>
    </row>
    <row r="40" spans="14:27" ht="22.95" customHeight="1" x14ac:dyDescent="0.3"/>
    <row r="41" spans="14:27" ht="18.600000000000001" customHeight="1" x14ac:dyDescent="0.3"/>
    <row r="42" spans="14:27" ht="18.600000000000001" customHeight="1" x14ac:dyDescent="0.3"/>
    <row r="43" spans="14:27" ht="19.2" customHeight="1" x14ac:dyDescent="0.3"/>
    <row r="44" spans="14:27" ht="16.95" customHeight="1" x14ac:dyDescent="0.3"/>
    <row r="45" spans="14:27"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1"/>
  <sheetViews>
    <sheetView showRowColHeaders="0" tabSelected="1" zoomScale="50" zoomScaleNormal="50" workbookViewId="0"/>
  </sheetViews>
  <sheetFormatPr defaultColWidth="9.109375" defaultRowHeight="14.4" x14ac:dyDescent="0.3"/>
  <cols>
    <col min="1" max="16384" width="9.109375" style="215"/>
  </cols>
  <sheetData>
    <row r="1" spans="1:1" x14ac:dyDescent="0.3">
      <c r="A1" s="215" t="s">
        <v>0</v>
      </c>
    </row>
    <row r="24" spans="5:12" x14ac:dyDescent="0.3">
      <c r="E24" s="235"/>
      <c r="F24" s="235"/>
      <c r="G24" s="235"/>
      <c r="H24" s="235"/>
      <c r="I24" s="235"/>
      <c r="J24" s="235"/>
      <c r="K24" s="235"/>
      <c r="L24" s="235"/>
    </row>
    <row r="25" spans="5:12" x14ac:dyDescent="0.3">
      <c r="E25" s="235"/>
      <c r="F25" s="235"/>
      <c r="G25" s="235"/>
      <c r="H25" s="235"/>
      <c r="I25" s="235"/>
      <c r="J25" s="235"/>
      <c r="K25" s="235"/>
      <c r="L25" s="235"/>
    </row>
    <row r="26" spans="5:12" x14ac:dyDescent="0.3">
      <c r="E26" s="235"/>
      <c r="F26" s="235"/>
      <c r="G26" s="235"/>
      <c r="H26" s="235"/>
      <c r="I26" s="235"/>
      <c r="J26" s="235"/>
      <c r="K26" s="235"/>
      <c r="L26" s="235"/>
    </row>
    <row r="27" spans="5:12" x14ac:dyDescent="0.3">
      <c r="E27" s="235"/>
      <c r="F27" s="235"/>
      <c r="G27" s="235"/>
      <c r="H27" s="235"/>
      <c r="I27" s="235"/>
      <c r="J27" s="235"/>
      <c r="K27" s="235"/>
      <c r="L27" s="235"/>
    </row>
    <row r="28" spans="5:12" x14ac:dyDescent="0.3">
      <c r="E28" s="235"/>
      <c r="F28" s="235"/>
      <c r="G28" s="235"/>
      <c r="H28" s="235"/>
      <c r="I28" s="235"/>
      <c r="J28" s="235"/>
      <c r="K28" s="235"/>
      <c r="L28" s="235"/>
    </row>
    <row r="29" spans="5:12" x14ac:dyDescent="0.3">
      <c r="E29" s="235"/>
      <c r="F29" s="235"/>
      <c r="G29" s="235"/>
      <c r="H29" s="235"/>
      <c r="I29" s="235"/>
      <c r="J29" s="235"/>
      <c r="K29" s="235"/>
      <c r="L29" s="235"/>
    </row>
    <row r="30" spans="5:12" x14ac:dyDescent="0.3">
      <c r="E30" s="235"/>
      <c r="F30" s="235"/>
      <c r="G30" s="235"/>
      <c r="H30" s="235"/>
      <c r="I30" s="235"/>
      <c r="J30" s="235"/>
      <c r="K30" s="235"/>
      <c r="L30" s="235"/>
    </row>
    <row r="31" spans="5:12" x14ac:dyDescent="0.3">
      <c r="E31" s="235"/>
      <c r="F31" s="235"/>
      <c r="G31" s="235"/>
      <c r="H31" s="235"/>
      <c r="I31" s="235"/>
      <c r="J31" s="235"/>
      <c r="K31" s="235"/>
      <c r="L31" s="235"/>
    </row>
  </sheetData>
  <mergeCells count="1">
    <mergeCell ref="E24:L31"/>
  </mergeCells>
  <pageMargins left="0.7" right="0.7" top="0.75" bottom="0.75" header="0.3" footer="0.3"/>
  <pageSetup scale="31"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G18:M44"/>
  <sheetViews>
    <sheetView zoomScale="60" zoomScaleNormal="60" workbookViewId="0">
      <selection activeCell="Y37" sqref="A1:Y37"/>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7.33203125" style="3" customWidth="1"/>
    <col min="10" max="10" width="23.5546875"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18" spans="7:10" ht="48" x14ac:dyDescent="0.3">
      <c r="G18" s="18" t="s">
        <v>1</v>
      </c>
      <c r="H18" s="18" t="s">
        <v>2</v>
      </c>
      <c r="J18" s="77" t="s">
        <v>72</v>
      </c>
    </row>
    <row r="19" spans="7:10" ht="24" x14ac:dyDescent="0.3">
      <c r="G19" s="189">
        <v>1</v>
      </c>
      <c r="H19" s="34">
        <v>10</v>
      </c>
      <c r="J19" s="206"/>
    </row>
    <row r="20" spans="7:10" ht="24" x14ac:dyDescent="0.3">
      <c r="G20" s="189">
        <v>2</v>
      </c>
      <c r="H20" s="34">
        <v>12</v>
      </c>
      <c r="J20" s="206"/>
    </row>
    <row r="21" spans="7:10" ht="21" customHeight="1" x14ac:dyDescent="0.3">
      <c r="G21" s="189">
        <v>3</v>
      </c>
      <c r="H21" s="34">
        <v>13</v>
      </c>
      <c r="J21" s="206"/>
    </row>
    <row r="22" spans="7:10" ht="24.6" customHeight="1" x14ac:dyDescent="0.3">
      <c r="G22" s="189">
        <v>4</v>
      </c>
      <c r="H22" s="34">
        <v>16</v>
      </c>
      <c r="J22" s="210">
        <f>(10+12+13+16)/4</f>
        <v>12.75</v>
      </c>
    </row>
    <row r="23" spans="7:10" ht="27" customHeight="1" x14ac:dyDescent="0.3">
      <c r="G23" s="19">
        <v>5</v>
      </c>
      <c r="H23" s="19">
        <v>19</v>
      </c>
    </row>
    <row r="24" spans="7:10" ht="21" customHeight="1" x14ac:dyDescent="0.3"/>
    <row r="25" spans="7:10" ht="21" customHeight="1" x14ac:dyDescent="0.3"/>
    <row r="26" spans="7:10" ht="21" customHeight="1" x14ac:dyDescent="0.3"/>
    <row r="27" spans="7:10" ht="21" customHeight="1" x14ac:dyDescent="0.3"/>
    <row r="28" spans="7:10" ht="53.25" customHeight="1" x14ac:dyDescent="0.3">
      <c r="G28" s="18" t="s">
        <v>1</v>
      </c>
      <c r="H28" s="18" t="s">
        <v>2</v>
      </c>
      <c r="J28" s="77" t="s">
        <v>72</v>
      </c>
    </row>
    <row r="29" spans="7:10" ht="21" customHeight="1" x14ac:dyDescent="0.3">
      <c r="G29" s="189">
        <v>1</v>
      </c>
      <c r="H29" s="19">
        <v>10</v>
      </c>
      <c r="J29" s="208"/>
    </row>
    <row r="30" spans="7:10" ht="25.2" customHeight="1" x14ac:dyDescent="0.3">
      <c r="G30" s="189">
        <v>2</v>
      </c>
      <c r="H30" s="34">
        <v>12</v>
      </c>
      <c r="J30" s="206"/>
    </row>
    <row r="31" spans="7:10" ht="22.95" customHeight="1" x14ac:dyDescent="0.3">
      <c r="G31" s="189">
        <v>3</v>
      </c>
      <c r="H31" s="34">
        <v>13</v>
      </c>
      <c r="J31" s="206"/>
    </row>
    <row r="32" spans="7:10" ht="21.6" customHeight="1" x14ac:dyDescent="0.3">
      <c r="G32" s="189">
        <v>4</v>
      </c>
      <c r="H32" s="34">
        <v>16</v>
      </c>
      <c r="J32" s="209"/>
    </row>
    <row r="33" spans="7:13" ht="24" x14ac:dyDescent="0.3">
      <c r="G33" s="19">
        <v>5</v>
      </c>
      <c r="H33" s="34">
        <v>19</v>
      </c>
      <c r="J33" s="207">
        <f>(12+13+16+19)/4</f>
        <v>15</v>
      </c>
    </row>
    <row r="35" spans="7:13" ht="22.95" customHeight="1" x14ac:dyDescent="0.3"/>
    <row r="36" spans="7:13" ht="19.2" customHeight="1" x14ac:dyDescent="0.3"/>
    <row r="37" spans="7:13" ht="36" customHeight="1" x14ac:dyDescent="0.3">
      <c r="M37" s="2"/>
    </row>
    <row r="38" spans="7:13" ht="33" customHeight="1" x14ac:dyDescent="0.3">
      <c r="M38" s="4"/>
    </row>
    <row r="39" spans="7:13" x14ac:dyDescent="0.3">
      <c r="M39" s="4"/>
    </row>
    <row r="40" spans="7:13" x14ac:dyDescent="0.3">
      <c r="M40" s="4"/>
    </row>
    <row r="41" spans="7:13" x14ac:dyDescent="0.3">
      <c r="M41" s="4"/>
    </row>
    <row r="42" spans="7:13" x14ac:dyDescent="0.3">
      <c r="M42" s="4"/>
    </row>
    <row r="43" spans="7:13" ht="31.5" customHeight="1" x14ac:dyDescent="0.3">
      <c r="M43" s="4"/>
    </row>
    <row r="44" spans="7:13" x14ac:dyDescent="0.3">
      <c r="M44" s="4"/>
    </row>
  </sheetData>
  <pageMargins left="0.7" right="0.7" top="0.75" bottom="0.75" header="0.3" footer="0.3"/>
  <pageSetup scale="4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D18:V42"/>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9" style="3" customWidth="1"/>
    <col min="5" max="5" width="16.6640625" style="3" customWidth="1"/>
    <col min="6" max="6" width="10.5546875" style="3" customWidth="1"/>
    <col min="7" max="7" width="18.33203125" style="3" customWidth="1"/>
    <col min="8" max="8" width="18.6640625" style="3" customWidth="1"/>
    <col min="9" max="9" width="24" style="3" customWidth="1"/>
    <col min="10" max="10" width="23.5546875" style="3" customWidth="1"/>
    <col min="11" max="11" width="7" style="3" customWidth="1"/>
    <col min="12" max="12" width="10.33203125" style="3" customWidth="1"/>
    <col min="13" max="13" width="9" style="3" customWidth="1"/>
    <col min="14" max="14" width="7.6640625" style="3" customWidth="1"/>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8" spans="4:22" ht="18.75" customHeight="1" x14ac:dyDescent="0.3">
      <c r="K18" s="90"/>
      <c r="L18" s="90"/>
      <c r="M18" s="90"/>
      <c r="N18" s="90"/>
      <c r="O18" s="90"/>
      <c r="P18" s="90"/>
      <c r="Q18" s="90"/>
      <c r="R18" s="90"/>
      <c r="S18" s="90"/>
      <c r="T18" s="90"/>
      <c r="U18" s="90"/>
      <c r="V18" s="90"/>
    </row>
    <row r="19" spans="4:22" ht="18.75" customHeight="1" x14ac:dyDescent="0.3">
      <c r="K19" s="90"/>
      <c r="L19" s="90"/>
      <c r="M19" s="90"/>
      <c r="N19" s="90"/>
      <c r="O19" s="90"/>
      <c r="P19" s="90"/>
      <c r="Q19" s="90"/>
      <c r="R19" s="90"/>
      <c r="S19" s="90"/>
      <c r="T19" s="90"/>
      <c r="U19" s="90"/>
      <c r="V19" s="90"/>
    </row>
    <row r="20" spans="4:22" ht="18.75" customHeight="1" x14ac:dyDescent="0.3">
      <c r="K20" s="90"/>
      <c r="L20" s="90"/>
      <c r="M20" s="90"/>
      <c r="N20" s="90"/>
      <c r="O20" s="90"/>
      <c r="P20" s="90"/>
      <c r="Q20" s="90"/>
      <c r="R20" s="90"/>
      <c r="S20" s="90"/>
      <c r="T20" s="90"/>
      <c r="U20" s="90"/>
      <c r="V20" s="90"/>
    </row>
    <row r="21" spans="4:22" ht="43.5" customHeight="1" x14ac:dyDescent="0.3">
      <c r="D21" s="18" t="s">
        <v>1</v>
      </c>
      <c r="E21" s="18" t="s">
        <v>2</v>
      </c>
      <c r="K21" s="90"/>
      <c r="L21" s="90"/>
      <c r="M21" s="90"/>
      <c r="N21" s="90"/>
      <c r="O21" s="90"/>
      <c r="P21" s="90"/>
      <c r="Q21" s="90"/>
      <c r="R21" s="90"/>
      <c r="S21" s="90"/>
      <c r="T21" s="90"/>
      <c r="U21" s="90"/>
      <c r="V21" s="90"/>
    </row>
    <row r="22" spans="4:22" ht="24" x14ac:dyDescent="0.3">
      <c r="D22" s="19">
        <v>1</v>
      </c>
      <c r="E22" s="19">
        <v>10</v>
      </c>
      <c r="K22" s="90"/>
      <c r="L22" s="90"/>
      <c r="M22" s="90"/>
      <c r="N22" s="90"/>
      <c r="O22" s="90"/>
      <c r="P22" s="90"/>
      <c r="Q22" s="90"/>
      <c r="R22" s="90"/>
      <c r="S22" s="90"/>
      <c r="T22" s="90"/>
      <c r="U22" s="90"/>
      <c r="V22" s="90"/>
    </row>
    <row r="23" spans="4:22" ht="24" x14ac:dyDescent="0.3">
      <c r="D23" s="19">
        <v>2</v>
      </c>
      <c r="E23" s="19">
        <v>12</v>
      </c>
      <c r="K23" s="90"/>
      <c r="L23" s="90"/>
      <c r="M23" s="90"/>
      <c r="N23" s="90"/>
      <c r="O23" s="90"/>
      <c r="P23" s="90"/>
      <c r="Q23" s="90"/>
      <c r="R23" s="90"/>
      <c r="S23" s="90"/>
      <c r="T23" s="90"/>
      <c r="U23" s="90"/>
      <c r="V23" s="90"/>
    </row>
    <row r="24" spans="4:22" ht="21" customHeight="1" x14ac:dyDescent="0.3">
      <c r="D24" s="19">
        <v>3</v>
      </c>
      <c r="E24" s="19">
        <v>13</v>
      </c>
      <c r="K24" s="90"/>
      <c r="L24" s="90"/>
      <c r="M24" s="90"/>
      <c r="N24" s="90"/>
      <c r="O24" s="90"/>
      <c r="P24" s="90"/>
      <c r="Q24" s="90"/>
      <c r="R24" s="90"/>
      <c r="S24" s="90"/>
      <c r="T24" s="90"/>
      <c r="U24" s="90"/>
      <c r="V24" s="90"/>
    </row>
    <row r="25" spans="4:22" ht="24.6" customHeight="1" x14ac:dyDescent="0.3">
      <c r="D25" s="19">
        <v>4</v>
      </c>
      <c r="E25" s="19">
        <v>16</v>
      </c>
      <c r="K25" s="90"/>
      <c r="L25" s="90"/>
      <c r="M25" s="90"/>
      <c r="N25" s="90"/>
      <c r="O25" s="90"/>
      <c r="P25" s="90"/>
      <c r="Q25" s="90"/>
      <c r="R25" s="90"/>
      <c r="S25" s="90"/>
      <c r="T25" s="90"/>
      <c r="U25" s="90"/>
      <c r="V25" s="90"/>
    </row>
    <row r="26" spans="4:22" ht="27" customHeight="1" x14ac:dyDescent="0.3">
      <c r="D26" s="19">
        <v>5</v>
      </c>
      <c r="E26" s="19">
        <v>19</v>
      </c>
      <c r="K26" s="90"/>
      <c r="L26" s="90"/>
      <c r="M26" s="90"/>
      <c r="N26" s="90"/>
      <c r="O26" s="90"/>
      <c r="P26" s="90"/>
      <c r="Q26" s="90"/>
      <c r="R26" s="90"/>
      <c r="S26" s="90"/>
      <c r="T26" s="90"/>
      <c r="U26" s="90"/>
      <c r="V26" s="90"/>
    </row>
    <row r="27" spans="4:22" ht="21" customHeight="1" x14ac:dyDescent="0.3">
      <c r="K27" s="90"/>
      <c r="L27" s="90"/>
      <c r="M27" s="90"/>
      <c r="N27" s="90"/>
      <c r="O27" s="90"/>
      <c r="P27" s="90"/>
      <c r="Q27" s="90"/>
      <c r="R27" s="90"/>
      <c r="S27" s="90"/>
      <c r="T27" s="90"/>
      <c r="U27" s="90"/>
      <c r="V27" s="90"/>
    </row>
    <row r="28" spans="4:22" ht="25.2" customHeight="1" x14ac:dyDescent="0.3">
      <c r="K28" s="90"/>
      <c r="L28" s="90"/>
      <c r="M28" s="90"/>
      <c r="N28" s="90"/>
      <c r="O28" s="90"/>
      <c r="P28" s="90"/>
      <c r="Q28" s="90"/>
      <c r="R28" s="90"/>
      <c r="S28" s="90"/>
      <c r="T28" s="90"/>
      <c r="U28" s="90"/>
      <c r="V28" s="90"/>
    </row>
    <row r="29" spans="4:22" ht="22.95" customHeight="1" x14ac:dyDescent="0.3">
      <c r="K29" s="90"/>
      <c r="L29" s="90"/>
      <c r="M29" s="90"/>
      <c r="N29" s="90"/>
      <c r="O29" s="90"/>
      <c r="P29" s="90"/>
      <c r="Q29" s="90"/>
      <c r="R29" s="90"/>
      <c r="S29" s="90"/>
      <c r="T29" s="90"/>
      <c r="U29" s="90"/>
      <c r="V29" s="90"/>
    </row>
    <row r="30" spans="4:22" ht="21.6" customHeight="1" x14ac:dyDescent="0.3">
      <c r="K30" s="90"/>
      <c r="L30" s="90"/>
      <c r="M30" s="90"/>
      <c r="N30" s="90"/>
      <c r="O30" s="90"/>
      <c r="P30" s="90"/>
      <c r="Q30" s="90"/>
      <c r="R30" s="90"/>
      <c r="S30" s="90"/>
      <c r="T30" s="90"/>
      <c r="U30" s="90"/>
      <c r="V30" s="90"/>
    </row>
    <row r="31" spans="4:22" ht="22.5" customHeight="1" x14ac:dyDescent="0.3">
      <c r="K31" s="90"/>
      <c r="L31" s="90"/>
      <c r="M31" s="90"/>
      <c r="N31" s="90"/>
      <c r="O31" s="90"/>
      <c r="P31" s="90"/>
      <c r="Q31" s="90"/>
      <c r="R31" s="90"/>
      <c r="S31" s="90"/>
      <c r="T31" s="90"/>
      <c r="U31" s="90"/>
      <c r="V31" s="90"/>
    </row>
    <row r="32" spans="4:22" ht="20.25" customHeight="1" x14ac:dyDescent="0.3">
      <c r="K32" s="90"/>
      <c r="L32" s="90"/>
      <c r="M32" s="90"/>
      <c r="N32" s="90"/>
      <c r="O32" s="90"/>
      <c r="P32" s="90"/>
      <c r="Q32" s="90"/>
      <c r="R32" s="90"/>
      <c r="S32" s="90"/>
      <c r="T32" s="90"/>
      <c r="U32" s="90"/>
      <c r="V32" s="90"/>
    </row>
    <row r="33" spans="11:22" ht="22.95" customHeight="1" x14ac:dyDescent="0.3">
      <c r="K33" s="90"/>
      <c r="L33" s="90"/>
      <c r="M33" s="90"/>
      <c r="N33" s="90"/>
      <c r="O33" s="90"/>
      <c r="P33" s="90"/>
      <c r="Q33" s="90"/>
      <c r="R33" s="90"/>
      <c r="S33" s="90"/>
      <c r="T33" s="90"/>
      <c r="U33" s="90"/>
      <c r="V33" s="90"/>
    </row>
    <row r="34" spans="11:22" ht="19.2" customHeight="1" x14ac:dyDescent="0.3">
      <c r="K34" s="90"/>
      <c r="L34" s="90"/>
      <c r="M34" s="90"/>
      <c r="N34" s="90"/>
      <c r="O34" s="90"/>
      <c r="P34" s="90"/>
      <c r="Q34" s="90"/>
      <c r="R34" s="90"/>
      <c r="S34" s="90"/>
      <c r="T34" s="90"/>
      <c r="U34" s="90"/>
      <c r="V34" s="90"/>
    </row>
    <row r="35" spans="11:22" ht="36" customHeight="1" x14ac:dyDescent="0.3">
      <c r="K35" s="179"/>
      <c r="L35" s="90"/>
      <c r="M35" s="90"/>
      <c r="N35" s="90"/>
      <c r="O35" s="90"/>
      <c r="P35" s="90"/>
      <c r="Q35" s="90"/>
      <c r="R35" s="90"/>
      <c r="S35" s="90"/>
      <c r="T35" s="90"/>
      <c r="U35" s="90"/>
      <c r="V35" s="90"/>
    </row>
    <row r="36" spans="11:22" ht="33" customHeight="1" x14ac:dyDescent="0.3">
      <c r="K36" s="180"/>
      <c r="L36" s="90"/>
      <c r="M36" s="90"/>
      <c r="N36" s="90"/>
      <c r="O36" s="90"/>
      <c r="P36" s="90"/>
      <c r="Q36" s="90"/>
      <c r="R36" s="90"/>
      <c r="S36" s="90"/>
      <c r="T36" s="90"/>
      <c r="U36" s="90"/>
      <c r="V36" s="90"/>
    </row>
    <row r="37" spans="11:22" x14ac:dyDescent="0.3">
      <c r="K37" s="180"/>
      <c r="L37" s="90"/>
      <c r="M37" s="90"/>
      <c r="N37" s="90"/>
      <c r="O37" s="90"/>
      <c r="P37" s="90"/>
      <c r="Q37" s="90"/>
      <c r="R37" s="90"/>
      <c r="S37" s="90"/>
      <c r="T37" s="90"/>
      <c r="U37" s="90"/>
      <c r="V37" s="90"/>
    </row>
    <row r="38" spans="11:22" x14ac:dyDescent="0.3">
      <c r="K38" s="4"/>
    </row>
    <row r="39" spans="11:22" x14ac:dyDescent="0.3">
      <c r="K39" s="4"/>
    </row>
    <row r="40" spans="11:22" x14ac:dyDescent="0.3">
      <c r="K40" s="4"/>
    </row>
    <row r="41" spans="11:22" ht="31.5" customHeight="1" x14ac:dyDescent="0.3">
      <c r="K41" s="4"/>
    </row>
    <row r="42" spans="11:22" x14ac:dyDescent="0.3">
      <c r="K42" s="4"/>
    </row>
  </sheetData>
  <pageMargins left="0.7" right="0.7" top="0.75" bottom="0.75" header="0.3" footer="0.3"/>
  <pageSetup scale="41"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G24:M45"/>
  <sheetViews>
    <sheetView zoomScale="60" zoomScaleNormal="60" workbookViewId="0">
      <selection activeCell="U58" sqref="A1:U58"/>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4" spans="7:8" ht="24" x14ac:dyDescent="0.3">
      <c r="G24" s="18" t="s">
        <v>1</v>
      </c>
      <c r="H24" s="18" t="s">
        <v>2</v>
      </c>
    </row>
    <row r="25" spans="7:8" ht="24" x14ac:dyDescent="0.3">
      <c r="G25" s="19">
        <v>1</v>
      </c>
      <c r="H25" s="19">
        <v>100</v>
      </c>
    </row>
    <row r="26" spans="7:8" ht="24" x14ac:dyDescent="0.3">
      <c r="G26" s="19">
        <v>2</v>
      </c>
      <c r="H26" s="19">
        <v>90</v>
      </c>
    </row>
    <row r="27" spans="7:8" ht="21" customHeight="1" x14ac:dyDescent="0.3">
      <c r="G27" s="19">
        <v>3</v>
      </c>
      <c r="H27" s="19">
        <v>105</v>
      </c>
    </row>
    <row r="28" spans="7:8" ht="24.6" customHeight="1" x14ac:dyDescent="0.3">
      <c r="G28" s="19">
        <v>4</v>
      </c>
      <c r="H28" s="19">
        <v>95</v>
      </c>
    </row>
    <row r="29" spans="7:8" ht="27" customHeight="1" x14ac:dyDescent="0.3">
      <c r="G29" s="19">
        <v>5</v>
      </c>
      <c r="H29" s="19">
        <v>110</v>
      </c>
    </row>
    <row r="30" spans="7:8" ht="21" customHeight="1" x14ac:dyDescent="0.3">
      <c r="G30" s="19">
        <v>6</v>
      </c>
      <c r="H30" s="19"/>
    </row>
    <row r="31" spans="7:8" ht="25.2" customHeight="1" x14ac:dyDescent="0.3">
      <c r="G31" s="19">
        <v>7</v>
      </c>
      <c r="H31" s="19"/>
    </row>
    <row r="32" spans="7:8" ht="22.95" customHeight="1" x14ac:dyDescent="0.3"/>
    <row r="33" spans="7:13" ht="21.6" customHeight="1" x14ac:dyDescent="0.3"/>
    <row r="36" spans="7:13" ht="22.95" customHeight="1" x14ac:dyDescent="0.3"/>
    <row r="37" spans="7:13" ht="19.2" customHeight="1" x14ac:dyDescent="0.3"/>
    <row r="38" spans="7:13" ht="36" customHeight="1" x14ac:dyDescent="0.3">
      <c r="G38" s="20" t="s">
        <v>1</v>
      </c>
      <c r="H38" s="20" t="s">
        <v>2</v>
      </c>
      <c r="I38" s="20" t="s">
        <v>13</v>
      </c>
      <c r="J38" s="20" t="s">
        <v>13</v>
      </c>
      <c r="K38" s="21" t="s">
        <v>14</v>
      </c>
      <c r="M38" s="2"/>
    </row>
    <row r="39" spans="7:13" ht="33" customHeight="1" x14ac:dyDescent="0.3">
      <c r="G39" s="22">
        <v>1</v>
      </c>
      <c r="H39" s="22">
        <v>100</v>
      </c>
      <c r="I39" s="22">
        <v>0.05</v>
      </c>
      <c r="J39" s="23"/>
      <c r="K39" s="24"/>
      <c r="M39" s="4"/>
    </row>
    <row r="40" spans="7:13" ht="27" x14ac:dyDescent="0.3">
      <c r="G40" s="22">
        <v>2</v>
      </c>
      <c r="H40" s="22">
        <v>90</v>
      </c>
      <c r="I40" s="22">
        <v>0.05</v>
      </c>
      <c r="J40" s="22">
        <v>0.05</v>
      </c>
      <c r="K40" s="25"/>
      <c r="M40" s="4"/>
    </row>
    <row r="41" spans="7:13" ht="27" x14ac:dyDescent="0.3">
      <c r="G41" s="22">
        <v>3</v>
      </c>
      <c r="H41" s="22">
        <v>105</v>
      </c>
      <c r="I41" s="22">
        <v>0.2</v>
      </c>
      <c r="J41" s="22">
        <v>0.05</v>
      </c>
      <c r="K41" s="25"/>
      <c r="M41" s="4"/>
    </row>
    <row r="42" spans="7:13" ht="27" x14ac:dyDescent="0.3">
      <c r="G42" s="22">
        <v>4</v>
      </c>
      <c r="H42" s="22">
        <v>95</v>
      </c>
      <c r="I42" s="22">
        <v>0.3</v>
      </c>
      <c r="J42" s="22">
        <v>0.2</v>
      </c>
      <c r="K42" s="25"/>
      <c r="M42" s="4"/>
    </row>
    <row r="43" spans="7:13" ht="27" x14ac:dyDescent="0.3">
      <c r="G43" s="22">
        <v>5</v>
      </c>
      <c r="H43" s="22">
        <v>110</v>
      </c>
      <c r="I43" s="22">
        <v>0.4</v>
      </c>
      <c r="J43" s="22">
        <v>0.3</v>
      </c>
      <c r="K43" s="25"/>
      <c r="M43" s="4"/>
    </row>
    <row r="44" spans="7:13" ht="31.5" customHeight="1" x14ac:dyDescent="0.3">
      <c r="G44" s="26">
        <v>6</v>
      </c>
      <c r="H44" s="22">
        <v>35</v>
      </c>
      <c r="I44" s="24"/>
      <c r="J44" s="22">
        <v>0.4</v>
      </c>
      <c r="K44" s="27">
        <f>H43*I43+H42*I42+H41*I41+H40*I40+H39*I39</f>
        <v>103</v>
      </c>
      <c r="M44" s="4"/>
    </row>
    <row r="45" spans="7:13" ht="27" x14ac:dyDescent="0.3">
      <c r="G45" s="26">
        <v>7</v>
      </c>
      <c r="H45" s="22"/>
      <c r="I45" s="24"/>
      <c r="J45" s="24"/>
      <c r="K45" s="27">
        <f>J44*H44+J43*H43+J42*H42+J41*H41+J40*H40</f>
        <v>75.75</v>
      </c>
      <c r="M45" s="4"/>
    </row>
  </sheetData>
  <pageMargins left="0.7" right="0.7" top="0.75" bottom="0.75" header="0.3" footer="0.3"/>
  <pageSetup scale="3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9:U63"/>
  <sheetViews>
    <sheetView zoomScale="50" zoomScaleNormal="50" workbookViewId="0"/>
  </sheetViews>
  <sheetFormatPr defaultColWidth="9.109375" defaultRowHeight="14.4" x14ac:dyDescent="0.3"/>
  <cols>
    <col min="1" max="1" width="25.33203125" style="55" customWidth="1"/>
    <col min="2" max="2" width="7" style="55" customWidth="1"/>
    <col min="3" max="3" width="9.44140625" style="55" customWidth="1"/>
    <col min="4" max="4" width="12.6640625" style="55" customWidth="1"/>
    <col min="5" max="5" width="10.33203125" style="55" customWidth="1"/>
    <col min="6" max="6" width="22.109375" style="55" customWidth="1"/>
    <col min="7" max="7" width="21.33203125" style="55" customWidth="1"/>
    <col min="8" max="8" width="22.6640625" style="55" customWidth="1"/>
    <col min="9" max="9" width="12.33203125" style="55" customWidth="1"/>
    <col min="10" max="10" width="14.88671875" style="55" customWidth="1"/>
    <col min="11" max="11" width="17.88671875" style="55" customWidth="1"/>
    <col min="12" max="12" width="16.33203125" style="55" customWidth="1"/>
    <col min="13" max="13" width="20.109375" style="55" customWidth="1"/>
    <col min="14" max="14" width="22.5546875" style="55" customWidth="1"/>
    <col min="15" max="15" width="24.33203125" style="55" customWidth="1"/>
    <col min="16" max="16" width="21.6640625" style="55" customWidth="1"/>
    <col min="17" max="17" width="19.88671875" style="55" customWidth="1"/>
    <col min="18" max="16384" width="9.109375" style="55"/>
  </cols>
  <sheetData>
    <row r="9" spans="6:15" x14ac:dyDescent="0.3">
      <c r="F9" s="56">
        <v>79</v>
      </c>
    </row>
    <row r="12" spans="6:15" ht="14.4" customHeight="1" x14ac:dyDescent="0.3">
      <c r="M12" s="335" t="s">
        <v>155</v>
      </c>
      <c r="N12" s="343" t="s">
        <v>152</v>
      </c>
      <c r="O12" s="228" t="s">
        <v>9</v>
      </c>
    </row>
    <row r="13" spans="6:15" ht="14.4" customHeight="1" x14ac:dyDescent="0.3">
      <c r="M13" s="336"/>
      <c r="N13" s="344"/>
      <c r="O13" s="338"/>
    </row>
    <row r="14" spans="6:15" ht="14.4" customHeight="1" x14ac:dyDescent="0.3">
      <c r="M14" s="336"/>
      <c r="N14" s="344"/>
      <c r="O14" s="338"/>
    </row>
    <row r="15" spans="6:15" ht="57.75" customHeight="1" x14ac:dyDescent="0.3">
      <c r="M15" s="337"/>
      <c r="N15" s="345"/>
      <c r="O15" s="229"/>
    </row>
    <row r="16" spans="6:15" ht="28.2" customHeight="1" x14ac:dyDescent="0.3">
      <c r="M16" s="59"/>
      <c r="N16" s="57"/>
      <c r="O16" s="58"/>
    </row>
    <row r="17" spans="1:15" ht="34.200000000000003" customHeight="1" x14ac:dyDescent="0.3">
      <c r="M17" s="59"/>
      <c r="N17" s="57"/>
      <c r="O17" s="58"/>
    </row>
    <row r="18" spans="1:15" ht="30" customHeight="1" x14ac:dyDescent="0.3">
      <c r="M18" s="59"/>
      <c r="N18" s="57"/>
      <c r="O18" s="58"/>
    </row>
    <row r="19" spans="1:15" ht="30.6" customHeight="1" x14ac:dyDescent="0.3">
      <c r="B19" s="62"/>
      <c r="M19" s="63"/>
      <c r="N19" s="57"/>
      <c r="O19" s="63"/>
    </row>
    <row r="20" spans="1:15" ht="34.200000000000003" customHeight="1" x14ac:dyDescent="0.3">
      <c r="A20" s="64"/>
      <c r="B20" s="64"/>
      <c r="M20" s="63"/>
      <c r="N20" s="57"/>
      <c r="O20" s="58"/>
    </row>
    <row r="21" spans="1:15" ht="31.8" customHeight="1" x14ac:dyDescent="0.3">
      <c r="A21" s="65"/>
      <c r="B21" s="65"/>
      <c r="F21" s="223" t="s">
        <v>73</v>
      </c>
      <c r="G21" s="223" t="s">
        <v>66</v>
      </c>
      <c r="M21" s="63"/>
      <c r="N21" s="57"/>
      <c r="O21" s="63"/>
    </row>
    <row r="22" spans="1:15" ht="33" customHeight="1" x14ac:dyDescent="0.3">
      <c r="F22" s="232"/>
      <c r="G22" s="232"/>
      <c r="M22" s="63"/>
      <c r="N22" s="57"/>
      <c r="O22" s="63"/>
    </row>
    <row r="23" spans="1:15" ht="20.399999999999999" customHeight="1" x14ac:dyDescent="0.3">
      <c r="B23" s="66"/>
      <c r="F23" s="232"/>
      <c r="G23" s="232"/>
      <c r="M23" s="341">
        <f>SUM(M16:M22)</f>
        <v>0</v>
      </c>
      <c r="N23" s="339">
        <f>SUM(N16:N22)</f>
        <v>0</v>
      </c>
    </row>
    <row r="24" spans="1:15" ht="26.25" customHeight="1" x14ac:dyDescent="0.3">
      <c r="B24" s="67"/>
      <c r="C24" s="68"/>
      <c r="F24" s="232"/>
      <c r="G24" s="232"/>
      <c r="M24" s="342"/>
      <c r="N24" s="340"/>
    </row>
    <row r="25" spans="1:15" ht="26.25" customHeight="1" x14ac:dyDescent="0.5">
      <c r="B25" s="67"/>
      <c r="C25" s="68"/>
      <c r="D25" s="66"/>
      <c r="F25" s="224"/>
      <c r="G25" s="224"/>
      <c r="I25" s="69"/>
      <c r="J25" s="70"/>
    </row>
    <row r="26" spans="1:15" ht="45" customHeight="1" x14ac:dyDescent="0.3">
      <c r="B26" s="67"/>
      <c r="C26" s="68"/>
      <c r="D26" s="66"/>
      <c r="F26" s="60">
        <v>4</v>
      </c>
      <c r="G26" s="59">
        <v>6</v>
      </c>
      <c r="I26" s="71">
        <f>H26*F26</f>
        <v>0</v>
      </c>
      <c r="M26" s="72" t="s">
        <v>69</v>
      </c>
      <c r="N26" s="73" t="s">
        <v>70</v>
      </c>
      <c r="O26" s="73" t="s">
        <v>71</v>
      </c>
    </row>
    <row r="27" spans="1:15" ht="26.25" customHeight="1" x14ac:dyDescent="0.3">
      <c r="B27" s="67"/>
      <c r="C27" s="68"/>
      <c r="D27" s="66"/>
      <c r="F27" s="60">
        <v>5</v>
      </c>
      <c r="G27" s="59">
        <v>5</v>
      </c>
      <c r="I27" s="71">
        <f t="shared" ref="I27:I32" si="0">H27*F27</f>
        <v>0</v>
      </c>
      <c r="M27" s="59">
        <v>1</v>
      </c>
      <c r="N27" s="74">
        <v>11</v>
      </c>
      <c r="O27" s="59"/>
    </row>
    <row r="28" spans="1:15" ht="28.5" customHeight="1" x14ac:dyDescent="0.3">
      <c r="B28" s="67"/>
      <c r="C28" s="68"/>
      <c r="D28" s="66"/>
      <c r="F28" s="60">
        <v>6</v>
      </c>
      <c r="G28" s="59">
        <v>9</v>
      </c>
      <c r="I28" s="71">
        <f t="shared" si="0"/>
        <v>0</v>
      </c>
      <c r="M28" s="63">
        <v>2</v>
      </c>
      <c r="N28" s="75">
        <v>25</v>
      </c>
      <c r="O28" s="59"/>
    </row>
    <row r="29" spans="1:15" ht="26.25" customHeight="1" x14ac:dyDescent="0.3">
      <c r="B29" s="67"/>
      <c r="C29" s="68"/>
      <c r="D29" s="66"/>
      <c r="F29" s="60">
        <v>7</v>
      </c>
      <c r="G29" s="63">
        <v>12</v>
      </c>
      <c r="I29" s="71">
        <f t="shared" si="0"/>
        <v>0</v>
      </c>
      <c r="M29" s="59">
        <v>3</v>
      </c>
      <c r="N29" s="74">
        <v>4</v>
      </c>
      <c r="O29" s="59"/>
    </row>
    <row r="30" spans="1:15" ht="26.25" customHeight="1" x14ac:dyDescent="0.3">
      <c r="B30" s="67"/>
      <c r="C30" s="68"/>
      <c r="D30" s="66"/>
      <c r="F30" s="60">
        <v>8</v>
      </c>
      <c r="G30" s="63">
        <v>8</v>
      </c>
      <c r="I30" s="71">
        <f t="shared" si="0"/>
        <v>0</v>
      </c>
      <c r="M30" s="59">
        <v>4</v>
      </c>
      <c r="N30" s="74">
        <v>33</v>
      </c>
      <c r="O30" s="59"/>
    </row>
    <row r="31" spans="1:15" ht="26.25" customHeight="1" x14ac:dyDescent="0.3">
      <c r="F31" s="60">
        <v>9</v>
      </c>
      <c r="G31" s="63">
        <v>7</v>
      </c>
      <c r="I31" s="71">
        <f t="shared" si="0"/>
        <v>0</v>
      </c>
      <c r="M31" s="59">
        <v>5</v>
      </c>
      <c r="N31" s="74">
        <v>24</v>
      </c>
      <c r="O31" s="59"/>
    </row>
    <row r="32" spans="1:15" ht="26.25" customHeight="1" x14ac:dyDescent="0.3">
      <c r="F32" s="60">
        <v>10</v>
      </c>
      <c r="G32" s="63">
        <v>3</v>
      </c>
      <c r="I32" s="71">
        <f t="shared" si="0"/>
        <v>0</v>
      </c>
      <c r="M32" s="59">
        <v>6</v>
      </c>
      <c r="N32" s="74">
        <v>60</v>
      </c>
      <c r="O32" s="59"/>
    </row>
    <row r="33" spans="9:15" ht="26.25" customHeight="1" x14ac:dyDescent="0.3">
      <c r="I33" s="71">
        <f>SUM(I26:I32)</f>
        <v>0</v>
      </c>
      <c r="M33" s="63">
        <v>7</v>
      </c>
      <c r="N33" s="75">
        <v>20</v>
      </c>
      <c r="O33" s="59"/>
    </row>
    <row r="34" spans="9:15" ht="26.25" customHeight="1" x14ac:dyDescent="0.3">
      <c r="M34" s="59">
        <v>8</v>
      </c>
      <c r="N34" s="74">
        <v>35</v>
      </c>
      <c r="O34" s="59"/>
    </row>
    <row r="35" spans="9:15" ht="23.4" x14ac:dyDescent="0.3">
      <c r="M35" s="63">
        <v>9</v>
      </c>
      <c r="N35" s="75">
        <v>35</v>
      </c>
      <c r="O35" s="59"/>
    </row>
    <row r="36" spans="9:15" ht="23.4" x14ac:dyDescent="0.3">
      <c r="M36" s="59">
        <v>10</v>
      </c>
      <c r="N36" s="74">
        <v>52</v>
      </c>
      <c r="O36" s="59"/>
    </row>
    <row r="37" spans="9:15" ht="23.4" x14ac:dyDescent="0.3">
      <c r="M37" s="59">
        <v>11</v>
      </c>
      <c r="N37" s="74">
        <v>9</v>
      </c>
      <c r="O37" s="59"/>
    </row>
    <row r="38" spans="9:15" ht="23.4" x14ac:dyDescent="0.3">
      <c r="M38" s="59">
        <v>12</v>
      </c>
      <c r="N38" s="74">
        <v>49</v>
      </c>
      <c r="O38" s="59"/>
    </row>
    <row r="39" spans="9:15" ht="23.4" x14ac:dyDescent="0.3">
      <c r="M39" s="59">
        <v>13</v>
      </c>
      <c r="N39" s="74">
        <v>67</v>
      </c>
      <c r="O39" s="59"/>
    </row>
    <row r="40" spans="9:15" ht="23.4" x14ac:dyDescent="0.3">
      <c r="M40" s="63">
        <v>14</v>
      </c>
      <c r="N40" s="75">
        <v>98</v>
      </c>
      <c r="O40" s="178"/>
    </row>
    <row r="41" spans="9:15" ht="23.4" x14ac:dyDescent="0.3">
      <c r="M41" s="59">
        <v>15</v>
      </c>
      <c r="N41" s="74">
        <v>4</v>
      </c>
      <c r="O41" s="59"/>
    </row>
    <row r="42" spans="9:15" ht="23.4" x14ac:dyDescent="0.3">
      <c r="M42" s="63">
        <v>16</v>
      </c>
      <c r="N42" s="75">
        <v>97</v>
      </c>
      <c r="O42" s="178"/>
    </row>
    <row r="43" spans="9:15" ht="23.4" x14ac:dyDescent="0.3">
      <c r="M43" s="59">
        <v>17</v>
      </c>
      <c r="N43" s="74">
        <v>47</v>
      </c>
      <c r="O43" s="59"/>
    </row>
    <row r="44" spans="9:15" ht="23.4" x14ac:dyDescent="0.3">
      <c r="M44" s="59">
        <v>18</v>
      </c>
      <c r="N44" s="74">
        <v>75</v>
      </c>
      <c r="O44" s="59"/>
    </row>
    <row r="45" spans="9:15" ht="23.4" x14ac:dyDescent="0.3">
      <c r="M45" s="59">
        <v>19</v>
      </c>
      <c r="N45" s="74">
        <v>78</v>
      </c>
      <c r="O45" s="59"/>
    </row>
    <row r="46" spans="9:15" ht="23.4" x14ac:dyDescent="0.3">
      <c r="M46" s="59">
        <v>20</v>
      </c>
      <c r="N46" s="74">
        <v>45</v>
      </c>
      <c r="O46" s="59"/>
    </row>
    <row r="47" spans="9:15" x14ac:dyDescent="0.3">
      <c r="O47" s="233">
        <f>SUM(O27:O46)</f>
        <v>0</v>
      </c>
    </row>
    <row r="48" spans="9:15" x14ac:dyDescent="0.3">
      <c r="O48" s="234"/>
    </row>
    <row r="50" spans="20:21" x14ac:dyDescent="0.3">
      <c r="T50" s="225"/>
      <c r="U50" s="225"/>
    </row>
    <row r="51" spans="20:21" x14ac:dyDescent="0.3">
      <c r="T51" s="225"/>
      <c r="U51" s="225"/>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9">
    <mergeCell ref="O47:O48"/>
    <mergeCell ref="T50:U51"/>
    <mergeCell ref="M23:M24"/>
    <mergeCell ref="N12:N15"/>
    <mergeCell ref="M12:M15"/>
    <mergeCell ref="O12:O15"/>
    <mergeCell ref="F21:F25"/>
    <mergeCell ref="G21:G25"/>
    <mergeCell ref="N23:N24"/>
  </mergeCells>
  <pageMargins left="0.7" right="0.7" top="0.75" bottom="0.75" header="0.3" footer="0.3"/>
  <pageSetup scale="3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2:AI80"/>
  <sheetViews>
    <sheetView zoomScale="70" zoomScaleNormal="70" workbookViewId="0">
      <selection activeCell="P42" sqref="P42"/>
    </sheetView>
  </sheetViews>
  <sheetFormatPr defaultColWidth="9.109375" defaultRowHeight="14.4" x14ac:dyDescent="0.3"/>
  <cols>
    <col min="1" max="9" width="9.109375" style="55"/>
    <col min="10" max="10" width="11.5546875" style="55" customWidth="1"/>
    <col min="11" max="11" width="12.44140625" style="55" customWidth="1"/>
    <col min="12" max="12" width="15.6640625" style="55" customWidth="1"/>
    <col min="13" max="15" width="9.109375" style="55"/>
    <col min="16" max="16" width="9.33203125" style="55" customWidth="1"/>
    <col min="17" max="17" width="8.109375" style="55" customWidth="1"/>
    <col min="18" max="20" width="9.109375" style="55"/>
    <col min="21" max="21" width="7.44140625" style="55" customWidth="1"/>
    <col min="22" max="22" width="8.109375" style="55" customWidth="1"/>
    <col min="23" max="16384" width="9.109375" style="55"/>
  </cols>
  <sheetData>
    <row r="12" spans="2:35" x14ac:dyDescent="0.3">
      <c r="B12" s="55" t="s">
        <v>74</v>
      </c>
    </row>
    <row r="14" spans="2:35" x14ac:dyDescent="0.3">
      <c r="R14"/>
      <c r="S14"/>
      <c r="T14"/>
      <c r="U14"/>
      <c r="V14"/>
      <c r="W14"/>
      <c r="X14"/>
      <c r="Y14"/>
      <c r="Z14"/>
      <c r="AA14"/>
      <c r="AB14"/>
      <c r="AC14" s="78"/>
      <c r="AD14" s="78"/>
      <c r="AE14" s="78"/>
      <c r="AF14" s="78"/>
      <c r="AG14" s="78"/>
      <c r="AH14" s="78"/>
      <c r="AI14" s="78"/>
    </row>
    <row r="15" spans="2:35" x14ac:dyDescent="0.3">
      <c r="R15"/>
      <c r="S15"/>
      <c r="T15"/>
      <c r="U15"/>
      <c r="V15"/>
      <c r="W15"/>
      <c r="X15"/>
      <c r="Y15"/>
      <c r="Z15"/>
      <c r="AA15"/>
      <c r="AB15"/>
      <c r="AC15" s="78"/>
      <c r="AD15" s="78"/>
      <c r="AE15" s="78"/>
      <c r="AF15" s="78"/>
      <c r="AG15" s="78"/>
      <c r="AH15" s="78"/>
      <c r="AI15" s="78"/>
    </row>
    <row r="16" spans="2:35" x14ac:dyDescent="0.3">
      <c r="R16"/>
      <c r="S16"/>
      <c r="T16"/>
      <c r="U16"/>
      <c r="V16"/>
      <c r="W16"/>
      <c r="X16"/>
      <c r="Y16"/>
      <c r="Z16"/>
      <c r="AA16"/>
      <c r="AB16"/>
      <c r="AC16" s="78"/>
      <c r="AD16" s="78"/>
      <c r="AE16" s="78"/>
      <c r="AF16" s="78"/>
      <c r="AG16" s="78"/>
      <c r="AH16" s="78"/>
      <c r="AI16" s="78"/>
    </row>
    <row r="17" spans="13:35" x14ac:dyDescent="0.3">
      <c r="R17"/>
      <c r="S17"/>
      <c r="T17"/>
      <c r="U17"/>
      <c r="V17"/>
      <c r="W17"/>
      <c r="X17"/>
      <c r="Y17"/>
      <c r="Z17"/>
      <c r="AA17"/>
      <c r="AB17"/>
      <c r="AC17" s="78"/>
      <c r="AD17" s="78"/>
      <c r="AE17" s="78"/>
      <c r="AF17" s="78"/>
      <c r="AG17" s="78"/>
      <c r="AH17" s="78"/>
      <c r="AI17" s="78"/>
    </row>
    <row r="18" spans="13:35" x14ac:dyDescent="0.3">
      <c r="R18"/>
      <c r="S18"/>
      <c r="T18"/>
      <c r="U18"/>
      <c r="V18"/>
      <c r="W18"/>
      <c r="X18"/>
      <c r="Y18"/>
      <c r="Z18"/>
      <c r="AA18"/>
      <c r="AB18"/>
      <c r="AC18" s="78"/>
      <c r="AD18" s="78"/>
      <c r="AE18" s="78"/>
      <c r="AF18" s="78"/>
      <c r="AG18" s="78"/>
      <c r="AH18" s="78"/>
      <c r="AI18" s="78"/>
    </row>
    <row r="19" spans="13:35" x14ac:dyDescent="0.3">
      <c r="R19"/>
      <c r="S19"/>
      <c r="T19"/>
      <c r="U19"/>
      <c r="V19"/>
      <c r="W19"/>
      <c r="X19"/>
      <c r="Y19"/>
      <c r="Z19"/>
      <c r="AA19"/>
      <c r="AB19"/>
      <c r="AC19" s="78"/>
      <c r="AD19" s="78"/>
      <c r="AE19" s="78"/>
      <c r="AF19" s="78"/>
      <c r="AG19" s="78"/>
      <c r="AH19" s="78"/>
      <c r="AI19" s="78"/>
    </row>
    <row r="20" spans="13:35" ht="23.4" x14ac:dyDescent="0.45">
      <c r="Q20" s="79"/>
      <c r="R20" s="80"/>
      <c r="S20" s="80"/>
      <c r="T20" s="80"/>
      <c r="U20" s="80"/>
      <c r="V20"/>
      <c r="W20"/>
      <c r="X20"/>
      <c r="Y20"/>
      <c r="Z20"/>
      <c r="AA20"/>
      <c r="AB20"/>
      <c r="AC20" s="78"/>
      <c r="AD20" s="78"/>
      <c r="AE20" s="78"/>
      <c r="AF20" s="78"/>
      <c r="AG20" s="78"/>
      <c r="AH20" s="78"/>
      <c r="AI20" s="78"/>
    </row>
    <row r="21" spans="13:35" ht="23.4" x14ac:dyDescent="0.45">
      <c r="Q21" s="79"/>
      <c r="R21" s="80"/>
      <c r="S21" s="80"/>
      <c r="T21" s="80"/>
      <c r="U21" s="80"/>
      <c r="V21"/>
      <c r="W21"/>
      <c r="X21"/>
      <c r="Y21"/>
      <c r="Z21"/>
      <c r="AA21"/>
      <c r="AB21"/>
      <c r="AC21" s="78"/>
      <c r="AD21" s="78"/>
      <c r="AE21" s="78"/>
      <c r="AF21" s="78"/>
      <c r="AG21" s="78"/>
      <c r="AH21" s="78"/>
      <c r="AI21" s="78"/>
    </row>
    <row r="22" spans="13:35" ht="23.4" x14ac:dyDescent="0.45">
      <c r="Q22" s="79"/>
      <c r="R22" s="80"/>
      <c r="S22" s="80"/>
      <c r="T22" s="80"/>
      <c r="U22" s="80"/>
      <c r="V22"/>
      <c r="W22"/>
      <c r="X22"/>
      <c r="Y22"/>
      <c r="Z22"/>
      <c r="AA22"/>
      <c r="AB22"/>
      <c r="AC22" s="78"/>
      <c r="AD22" s="78"/>
      <c r="AE22" s="78"/>
      <c r="AF22" s="78"/>
      <c r="AG22" s="78"/>
      <c r="AH22" s="78"/>
      <c r="AI22" s="78"/>
    </row>
    <row r="23" spans="13:35" ht="23.4" x14ac:dyDescent="0.45">
      <c r="Q23" s="79"/>
      <c r="R23" s="80"/>
      <c r="S23" s="80"/>
      <c r="T23" s="80"/>
      <c r="U23" s="80"/>
      <c r="V23"/>
      <c r="W23"/>
      <c r="X23"/>
      <c r="Y23"/>
      <c r="Z23"/>
      <c r="AA23"/>
      <c r="AB23"/>
      <c r="AC23" s="78"/>
      <c r="AD23" s="78"/>
      <c r="AE23" s="78"/>
      <c r="AF23" s="78"/>
      <c r="AG23" s="78"/>
      <c r="AH23" s="78"/>
      <c r="AI23" s="78"/>
    </row>
    <row r="24" spans="13:35" ht="23.4" x14ac:dyDescent="0.45">
      <c r="M24" s="81"/>
      <c r="Q24" s="79"/>
      <c r="R24" s="80"/>
      <c r="S24" s="80"/>
      <c r="T24" s="80"/>
      <c r="U24" s="80"/>
      <c r="V24"/>
      <c r="W24"/>
      <c r="X24"/>
      <c r="Y24"/>
      <c r="Z24"/>
      <c r="AA24"/>
      <c r="AB24"/>
      <c r="AC24" s="78"/>
      <c r="AD24" s="78"/>
      <c r="AE24" s="78"/>
      <c r="AF24" s="78"/>
      <c r="AG24" s="78"/>
      <c r="AH24" s="78"/>
      <c r="AI24" s="78"/>
    </row>
    <row r="25" spans="13:35" ht="23.4" x14ac:dyDescent="0.45">
      <c r="Q25" s="82"/>
      <c r="R25" s="80"/>
      <c r="S25" s="80"/>
      <c r="T25" s="80"/>
      <c r="U25" s="80"/>
      <c r="V25"/>
      <c r="W25"/>
      <c r="X25"/>
      <c r="Y25"/>
      <c r="Z25"/>
      <c r="AA25"/>
      <c r="AB25"/>
      <c r="AC25" s="78"/>
      <c r="AD25" s="78"/>
      <c r="AE25" s="78"/>
      <c r="AF25" s="78"/>
      <c r="AG25" s="78"/>
      <c r="AH25" s="78"/>
      <c r="AI25" s="78"/>
    </row>
    <row r="26" spans="13:35" ht="23.4" x14ac:dyDescent="0.45">
      <c r="Q26" s="83"/>
      <c r="R26" s="84"/>
      <c r="S26" s="80"/>
      <c r="T26" s="80"/>
      <c r="U26" s="80"/>
      <c r="V26"/>
      <c r="W26"/>
      <c r="X26"/>
      <c r="Y26"/>
      <c r="Z26"/>
      <c r="AA26"/>
      <c r="AB26"/>
      <c r="AC26" s="78"/>
      <c r="AD26" s="78"/>
      <c r="AE26" s="78"/>
      <c r="AF26" s="78"/>
      <c r="AG26" s="78"/>
      <c r="AH26" s="78"/>
      <c r="AI26" s="78"/>
    </row>
    <row r="27" spans="13:35" ht="23.4" x14ac:dyDescent="0.45">
      <c r="Q27" s="82"/>
      <c r="R27" s="80"/>
      <c r="S27" s="80"/>
      <c r="T27" s="80"/>
      <c r="U27" s="80"/>
      <c r="V27"/>
      <c r="W27"/>
      <c r="X27"/>
      <c r="Y27"/>
      <c r="Z27"/>
      <c r="AA27"/>
      <c r="AB27"/>
      <c r="AC27" s="78"/>
      <c r="AD27" s="78"/>
      <c r="AE27" s="78"/>
      <c r="AF27" s="78"/>
      <c r="AG27" s="78"/>
      <c r="AH27" s="78"/>
      <c r="AI27" s="78"/>
    </row>
    <row r="28" spans="13:35" ht="23.4" x14ac:dyDescent="0.45">
      <c r="Q28" s="82"/>
      <c r="R28" s="80"/>
      <c r="S28" s="80"/>
      <c r="T28" s="80"/>
      <c r="U28" s="80"/>
      <c r="V28"/>
      <c r="W28"/>
      <c r="X28"/>
      <c r="Y28"/>
      <c r="Z28"/>
      <c r="AA28"/>
      <c r="AB28"/>
      <c r="AC28" s="78"/>
      <c r="AD28" s="78"/>
      <c r="AE28" s="78"/>
      <c r="AF28" s="78"/>
      <c r="AG28" s="78"/>
      <c r="AH28" s="78"/>
      <c r="AI28" s="78"/>
    </row>
    <row r="29" spans="13:35" x14ac:dyDescent="0.3">
      <c r="R29"/>
      <c r="S29"/>
      <c r="T29"/>
      <c r="U29"/>
      <c r="V29"/>
      <c r="W29"/>
      <c r="X29"/>
      <c r="Y29"/>
      <c r="Z29"/>
      <c r="AA29"/>
      <c r="AB29"/>
      <c r="AC29" s="78"/>
      <c r="AD29" s="78"/>
      <c r="AE29" s="78"/>
      <c r="AF29" s="78"/>
      <c r="AG29" s="78"/>
      <c r="AH29" s="78"/>
      <c r="AI29" s="78"/>
    </row>
    <row r="30" spans="13:35" x14ac:dyDescent="0.3">
      <c r="R30"/>
      <c r="S30"/>
      <c r="T30"/>
      <c r="U30"/>
      <c r="V30"/>
      <c r="W30"/>
      <c r="X30"/>
      <c r="Y30"/>
      <c r="Z30"/>
      <c r="AA30"/>
      <c r="AB30"/>
      <c r="AC30" s="78"/>
      <c r="AD30" s="78"/>
      <c r="AE30" s="78"/>
      <c r="AF30" s="78"/>
      <c r="AG30" s="78"/>
      <c r="AH30" s="78"/>
      <c r="AI30" s="78"/>
    </row>
    <row r="31" spans="13:35" x14ac:dyDescent="0.3">
      <c r="R31"/>
      <c r="S31"/>
      <c r="T31"/>
      <c r="U31"/>
      <c r="V31"/>
      <c r="W31"/>
      <c r="X31"/>
      <c r="Y31"/>
      <c r="Z31"/>
      <c r="AA31"/>
      <c r="AB31"/>
      <c r="AC31" s="78"/>
      <c r="AD31" s="78"/>
      <c r="AE31" s="78"/>
      <c r="AF31" s="78"/>
      <c r="AG31" s="78"/>
      <c r="AH31" s="78"/>
      <c r="AI31" s="78"/>
    </row>
    <row r="32" spans="13:35" x14ac:dyDescent="0.3">
      <c r="T32" s="78"/>
      <c r="U32" s="78"/>
      <c r="V32" s="78"/>
      <c r="W32" s="78"/>
      <c r="X32" s="78"/>
      <c r="Y32" s="78"/>
      <c r="Z32" s="78"/>
      <c r="AA32" s="78"/>
      <c r="AB32" s="78"/>
      <c r="AC32" s="78"/>
      <c r="AD32" s="78"/>
      <c r="AE32" s="78"/>
      <c r="AF32" s="78"/>
      <c r="AG32" s="78"/>
      <c r="AH32" s="78"/>
      <c r="AI32" s="78"/>
    </row>
    <row r="33" spans="16:35" x14ac:dyDescent="0.3">
      <c r="T33" s="78"/>
      <c r="U33" s="78"/>
      <c r="V33" s="78"/>
      <c r="W33" s="78"/>
      <c r="X33" s="78"/>
      <c r="Y33" s="78"/>
      <c r="Z33" s="78"/>
      <c r="AA33" s="78"/>
      <c r="AB33" s="78"/>
      <c r="AC33" s="78"/>
      <c r="AD33" s="78"/>
      <c r="AE33" s="78"/>
      <c r="AF33" s="78"/>
      <c r="AG33" s="78"/>
      <c r="AH33" s="78"/>
      <c r="AI33" s="78"/>
    </row>
    <row r="34" spans="16:35" x14ac:dyDescent="0.3">
      <c r="T34" s="78"/>
      <c r="U34" s="78"/>
      <c r="V34" s="78"/>
      <c r="W34" s="78"/>
      <c r="X34" s="78"/>
      <c r="Y34" s="78"/>
      <c r="Z34" s="78"/>
      <c r="AA34" s="78"/>
      <c r="AB34" s="78"/>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D8:AF33"/>
  <sheetViews>
    <sheetView zoomScale="60" zoomScaleNormal="60" workbookViewId="0">
      <selection activeCell="W43" sqref="W43"/>
    </sheetView>
  </sheetViews>
  <sheetFormatPr defaultColWidth="9.109375" defaultRowHeight="14.4" x14ac:dyDescent="0.3"/>
  <cols>
    <col min="1" max="3" width="9.109375" style="55"/>
    <col min="4" max="5" width="8.5546875" style="55" customWidth="1"/>
    <col min="6" max="6" width="9.33203125" style="55" customWidth="1"/>
    <col min="7" max="7" width="6.6640625" style="55" customWidth="1"/>
    <col min="8" max="8" width="8.44140625" style="55" customWidth="1"/>
    <col min="9" max="9" width="8.88671875" style="55" customWidth="1"/>
    <col min="10" max="10" width="6.6640625" style="55" customWidth="1"/>
    <col min="11" max="11" width="4.88671875" style="55" customWidth="1"/>
    <col min="12" max="12" width="5.6640625" style="55" customWidth="1"/>
    <col min="13" max="13" width="6.44140625" style="55" customWidth="1"/>
    <col min="14" max="14" width="6.33203125" style="55" customWidth="1"/>
    <col min="15" max="15" width="6.6640625" style="55" customWidth="1"/>
    <col min="16" max="16" width="9.109375" style="55"/>
    <col min="17" max="17" width="8.44140625" style="55" customWidth="1"/>
    <col min="18" max="18" width="9.5546875" style="55" customWidth="1"/>
    <col min="19" max="19" width="11.109375" style="55" customWidth="1"/>
    <col min="20" max="16384" width="9.109375" style="55"/>
  </cols>
  <sheetData>
    <row r="8" spans="10:32" x14ac:dyDescent="0.3">
      <c r="J8" s="78"/>
      <c r="K8" s="78"/>
      <c r="L8" s="78"/>
      <c r="M8" s="78"/>
      <c r="N8" s="78"/>
      <c r="O8" s="78"/>
      <c r="P8" s="78"/>
      <c r="Q8" s="78"/>
      <c r="R8" s="78"/>
      <c r="S8" s="78"/>
      <c r="T8" s="78"/>
      <c r="U8" s="78"/>
      <c r="V8" s="78"/>
    </row>
    <row r="9" spans="10:32" x14ac:dyDescent="0.3">
      <c r="J9" s="78"/>
      <c r="K9" s="78"/>
      <c r="L9" s="78"/>
      <c r="M9" s="78"/>
      <c r="N9" s="78"/>
      <c r="O9" s="78"/>
      <c r="P9" s="78"/>
      <c r="Q9" s="78"/>
      <c r="R9" s="78"/>
      <c r="S9" s="78"/>
      <c r="T9" s="78"/>
      <c r="U9" s="78"/>
      <c r="V9" s="78"/>
    </row>
    <row r="10" spans="10:32" x14ac:dyDescent="0.3">
      <c r="J10" s="78"/>
      <c r="K10" s="78"/>
      <c r="L10" s="78"/>
      <c r="M10" s="78"/>
      <c r="N10" s="78"/>
      <c r="O10" s="78"/>
      <c r="P10" s="78"/>
      <c r="Q10" s="78"/>
      <c r="R10" s="78"/>
      <c r="S10" s="78"/>
      <c r="T10" s="78"/>
      <c r="U10" s="78"/>
      <c r="V10" s="78"/>
    </row>
    <row r="11" spans="10:32" x14ac:dyDescent="0.3">
      <c r="J11" s="78"/>
      <c r="K11" s="78"/>
      <c r="L11" s="78"/>
      <c r="M11" s="78"/>
      <c r="N11" s="78"/>
      <c r="O11" s="78"/>
      <c r="P11" s="78"/>
      <c r="Q11" s="78"/>
      <c r="R11" s="78"/>
      <c r="S11" s="78"/>
      <c r="T11" s="78"/>
      <c r="U11" s="78"/>
    </row>
    <row r="12" spans="10:32" x14ac:dyDescent="0.3">
      <c r="J12" s="78"/>
      <c r="K12" s="78"/>
      <c r="L12" s="78"/>
      <c r="M12" s="78"/>
      <c r="N12" s="78"/>
      <c r="O12" s="78"/>
      <c r="P12" s="78"/>
      <c r="Q12" s="78"/>
      <c r="R12" s="78"/>
      <c r="S12" s="78"/>
      <c r="T12" s="78"/>
      <c r="U12" s="346"/>
    </row>
    <row r="13" spans="10:32" x14ac:dyDescent="0.3">
      <c r="J13" s="78"/>
      <c r="K13" s="78"/>
      <c r="L13" s="78"/>
      <c r="M13" s="78"/>
      <c r="N13" s="78"/>
      <c r="O13" s="78"/>
      <c r="P13" s="78"/>
      <c r="Q13" s="78"/>
      <c r="R13" s="78"/>
      <c r="S13" s="78"/>
      <c r="T13" s="78"/>
      <c r="U13" s="346"/>
    </row>
    <row r="14" spans="10:32" ht="25.8" x14ac:dyDescent="0.3">
      <c r="J14" s="89"/>
      <c r="K14" s="89"/>
      <c r="L14" s="78"/>
      <c r="M14" s="78"/>
      <c r="N14" s="78"/>
      <c r="O14" s="78"/>
      <c r="P14" s="78"/>
      <c r="Q14" s="78"/>
      <c r="R14" s="78"/>
      <c r="S14" s="78"/>
      <c r="T14" s="78"/>
      <c r="U14" s="78"/>
      <c r="W14" s="90"/>
      <c r="X14" s="90"/>
      <c r="Y14" s="90"/>
      <c r="Z14" s="90"/>
      <c r="AA14" s="90"/>
      <c r="AB14" s="90"/>
      <c r="AC14" s="90"/>
      <c r="AD14" s="90"/>
      <c r="AE14"/>
      <c r="AF14"/>
    </row>
    <row r="15" spans="10:32" ht="25.8" x14ac:dyDescent="0.45">
      <c r="J15" s="91"/>
      <c r="K15" s="91"/>
      <c r="L15" s="92"/>
      <c r="M15" s="92"/>
      <c r="N15" s="92"/>
      <c r="O15" s="92"/>
      <c r="P15" s="92"/>
      <c r="Q15" s="92"/>
      <c r="R15" s="92"/>
      <c r="S15" s="92"/>
      <c r="T15" s="92"/>
      <c r="U15" s="78"/>
      <c r="W15" s="90"/>
      <c r="X15" s="90"/>
      <c r="Y15" s="90"/>
      <c r="Z15" s="90"/>
      <c r="AA15" s="90"/>
      <c r="AB15" s="90"/>
      <c r="AC15" s="90"/>
      <c r="AD15" s="90"/>
      <c r="AE15"/>
      <c r="AF15"/>
    </row>
    <row r="16" spans="10:32" ht="25.8" x14ac:dyDescent="0.45">
      <c r="J16" s="91"/>
      <c r="K16" s="91"/>
      <c r="L16" s="92"/>
      <c r="M16" s="92"/>
      <c r="N16" s="92"/>
      <c r="O16" s="92"/>
      <c r="P16" s="92"/>
      <c r="Q16" s="92"/>
      <c r="R16" s="92"/>
      <c r="S16" s="92"/>
      <c r="T16" s="92"/>
      <c r="U16" s="78"/>
      <c r="W16" s="90"/>
      <c r="X16" s="90"/>
      <c r="Y16" s="90"/>
      <c r="Z16" s="90"/>
      <c r="AA16" s="90"/>
      <c r="AB16" s="90"/>
      <c r="AC16" s="90"/>
      <c r="AD16" s="90"/>
      <c r="AE16"/>
      <c r="AF16"/>
    </row>
    <row r="17" spans="4:32" ht="25.8" x14ac:dyDescent="0.45">
      <c r="D17" s="93"/>
      <c r="E17" s="347"/>
      <c r="F17" s="347"/>
      <c r="G17" s="347"/>
      <c r="H17" s="347"/>
      <c r="I17" s="94"/>
      <c r="J17" s="78"/>
      <c r="K17" s="78"/>
      <c r="L17" s="95"/>
      <c r="M17" s="95"/>
      <c r="N17" s="92"/>
      <c r="O17" s="92"/>
      <c r="P17" s="92"/>
      <c r="Q17" s="92"/>
      <c r="R17" s="92"/>
      <c r="S17" s="92"/>
      <c r="T17" s="92"/>
      <c r="U17" s="346"/>
      <c r="W17" s="90"/>
      <c r="X17" s="90"/>
      <c r="Y17" s="90"/>
      <c r="Z17" s="90"/>
      <c r="AA17" s="90"/>
      <c r="AB17" s="90"/>
      <c r="AC17" s="90"/>
      <c r="AD17" s="90"/>
      <c r="AE17"/>
      <c r="AF17"/>
    </row>
    <row r="18" spans="4:32" ht="25.8" x14ac:dyDescent="0.45">
      <c r="D18" s="93"/>
      <c r="E18" s="94"/>
      <c r="F18" s="94"/>
      <c r="G18" s="94"/>
      <c r="H18" s="94"/>
      <c r="J18" s="78"/>
      <c r="K18" s="78"/>
      <c r="L18" s="92"/>
      <c r="M18" s="92"/>
      <c r="N18" s="92"/>
      <c r="O18" s="92"/>
      <c r="P18" s="92"/>
      <c r="Q18" s="92"/>
      <c r="R18" s="92"/>
      <c r="S18" s="92"/>
      <c r="T18" s="92"/>
      <c r="U18" s="346"/>
      <c r="W18" s="90"/>
      <c r="X18" s="90"/>
      <c r="Y18" s="90"/>
      <c r="Z18" s="90"/>
      <c r="AA18" s="90"/>
      <c r="AB18" s="90"/>
      <c r="AC18" s="90"/>
      <c r="AD18" s="90"/>
      <c r="AE18"/>
      <c r="AF18"/>
    </row>
    <row r="19" spans="4:32" ht="25.8" x14ac:dyDescent="0.4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5.8" x14ac:dyDescent="0.45">
      <c r="D20" s="93"/>
      <c r="E20" s="66"/>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5.8" x14ac:dyDescent="0.45">
      <c r="D21" s="93"/>
      <c r="E21" s="66"/>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5.8" x14ac:dyDescent="0.45">
      <c r="D22" s="66"/>
      <c r="E22" s="66"/>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5.8" x14ac:dyDescent="0.45">
      <c r="D23" s="66"/>
      <c r="J23" s="78"/>
      <c r="K23" s="78"/>
      <c r="L23" s="92"/>
      <c r="M23" s="92"/>
      <c r="N23" s="92"/>
      <c r="O23" s="92"/>
      <c r="P23" s="92"/>
      <c r="Q23" s="92"/>
      <c r="R23" s="92"/>
      <c r="S23" s="92"/>
      <c r="T23" s="92"/>
      <c r="U23" s="78"/>
      <c r="V23" s="78"/>
      <c r="W23" s="90"/>
      <c r="X23" s="90"/>
      <c r="Y23" s="90"/>
      <c r="Z23" s="90"/>
      <c r="AA23" s="90"/>
      <c r="AB23" s="90"/>
      <c r="AC23" s="90"/>
      <c r="AD23" s="90"/>
      <c r="AE23"/>
      <c r="AF23"/>
    </row>
    <row r="24" spans="4:32" ht="25.8" x14ac:dyDescent="0.45">
      <c r="D24" s="66"/>
      <c r="L24" s="82"/>
      <c r="M24" s="82"/>
      <c r="N24" s="82"/>
      <c r="O24" s="82"/>
      <c r="P24" s="82"/>
      <c r="Q24" s="82"/>
      <c r="R24" s="82"/>
      <c r="S24" s="92"/>
      <c r="T24" s="92"/>
      <c r="U24" s="78"/>
      <c r="V24" s="78"/>
      <c r="W24" s="90"/>
      <c r="X24" s="90"/>
      <c r="Y24" s="90"/>
      <c r="Z24" s="90"/>
      <c r="AA24" s="90"/>
      <c r="AB24" s="90"/>
      <c r="AC24" s="90"/>
      <c r="AD24" s="90"/>
      <c r="AE24"/>
      <c r="AF24"/>
    </row>
    <row r="25" spans="4:32" ht="25.8" x14ac:dyDescent="0.45">
      <c r="D25" s="66"/>
      <c r="E25" s="66"/>
      <c r="L25" s="82"/>
      <c r="M25" s="82"/>
      <c r="N25" s="82"/>
      <c r="O25" s="82"/>
      <c r="P25" s="82"/>
      <c r="Q25" s="82"/>
      <c r="R25" s="82"/>
      <c r="S25" s="92"/>
      <c r="T25" s="92"/>
      <c r="U25" s="78"/>
      <c r="V25" s="78"/>
      <c r="W25" s="90"/>
      <c r="X25" s="90"/>
      <c r="Y25" s="90"/>
      <c r="Z25" s="90"/>
      <c r="AA25" s="90"/>
      <c r="AB25" s="90"/>
      <c r="AC25" s="90"/>
      <c r="AD25" s="90"/>
      <c r="AE25"/>
      <c r="AF25"/>
    </row>
    <row r="26" spans="4:32" ht="25.8" x14ac:dyDescent="0.45">
      <c r="D26" s="66"/>
      <c r="E26" s="66"/>
      <c r="L26" s="99"/>
      <c r="M26" s="99"/>
      <c r="N26" s="99"/>
      <c r="O26" s="99"/>
      <c r="P26" s="99"/>
      <c r="Q26" s="99"/>
      <c r="R26" s="82"/>
      <c r="S26" s="92"/>
      <c r="T26" s="92"/>
      <c r="U26" s="78"/>
      <c r="V26" s="78"/>
      <c r="W26" s="3"/>
      <c r="X26" s="3"/>
      <c r="Y26" s="3"/>
      <c r="Z26" s="3"/>
      <c r="AA26" s="3"/>
      <c r="AB26" s="3"/>
      <c r="AC26" s="3"/>
      <c r="AD26" s="3"/>
    </row>
    <row r="27" spans="4:32" ht="25.8" x14ac:dyDescent="0.45">
      <c r="D27" s="66"/>
      <c r="E27" s="66"/>
      <c r="L27" s="82"/>
      <c r="M27" s="82"/>
      <c r="N27" s="82"/>
      <c r="O27" s="82"/>
      <c r="P27" s="82"/>
      <c r="Q27" s="82"/>
      <c r="R27" s="82"/>
      <c r="S27" s="92"/>
      <c r="T27" s="92"/>
      <c r="U27" s="78"/>
      <c r="V27" s="78"/>
      <c r="W27" s="3"/>
      <c r="X27" s="3"/>
      <c r="Y27" s="3"/>
      <c r="Z27" s="3"/>
      <c r="AA27" s="3"/>
      <c r="AB27" s="3"/>
      <c r="AC27" s="3"/>
      <c r="AD27" s="3"/>
    </row>
    <row r="28" spans="4:32" ht="25.8" x14ac:dyDescent="0.45">
      <c r="D28" s="66"/>
      <c r="E28" s="66"/>
      <c r="L28" s="82"/>
      <c r="M28" s="82"/>
      <c r="N28" s="82"/>
      <c r="O28" s="82"/>
      <c r="P28" s="82"/>
      <c r="Q28" s="82"/>
      <c r="R28" s="82"/>
      <c r="S28" s="92"/>
      <c r="T28" s="92"/>
      <c r="U28" s="78"/>
      <c r="V28" s="78"/>
      <c r="W28" s="3"/>
      <c r="X28" s="3"/>
      <c r="Y28" s="3"/>
      <c r="Z28" s="3"/>
      <c r="AA28" s="3"/>
      <c r="AB28" s="3"/>
      <c r="AC28" s="3"/>
      <c r="AD28" s="3"/>
    </row>
    <row r="29" spans="4:32" ht="23.4" x14ac:dyDescent="0.45">
      <c r="L29" s="82"/>
      <c r="M29" s="82"/>
      <c r="N29" s="82"/>
      <c r="O29" s="82"/>
      <c r="P29" s="82"/>
      <c r="Q29" s="82"/>
      <c r="R29" s="82"/>
      <c r="S29" s="92"/>
      <c r="T29" s="92"/>
      <c r="U29" s="78"/>
      <c r="V29" s="78"/>
      <c r="W29" s="3"/>
      <c r="X29" s="3"/>
      <c r="Y29" s="3"/>
      <c r="Z29" s="3"/>
      <c r="AA29" s="3"/>
      <c r="AB29" s="3"/>
      <c r="AC29" s="3"/>
      <c r="AD29" s="3"/>
    </row>
    <row r="30" spans="4:32" ht="23.4" x14ac:dyDescent="0.45">
      <c r="L30" s="82"/>
      <c r="M30" s="82"/>
      <c r="N30" s="82"/>
      <c r="O30" s="82"/>
      <c r="P30" s="82"/>
      <c r="Q30" s="82"/>
      <c r="R30" s="82"/>
      <c r="S30" s="82"/>
      <c r="T30" s="82"/>
      <c r="W30" s="3"/>
      <c r="X30" s="3"/>
      <c r="Y30" s="3"/>
      <c r="Z30" s="3"/>
      <c r="AA30" s="3"/>
      <c r="AB30" s="3"/>
      <c r="AC30" s="3"/>
      <c r="AD30" s="3"/>
    </row>
    <row r="31" spans="4:32" ht="23.4" x14ac:dyDescent="0.45">
      <c r="L31" s="99"/>
      <c r="M31" s="99"/>
      <c r="N31" s="99"/>
      <c r="O31" s="99"/>
      <c r="P31" s="99"/>
      <c r="Q31" s="99"/>
      <c r="R31" s="99"/>
      <c r="S31" s="99"/>
      <c r="T31" s="99"/>
      <c r="W31" s="3"/>
      <c r="X31" s="3"/>
      <c r="Y31" s="3"/>
      <c r="Z31" s="3"/>
      <c r="AA31" s="3"/>
      <c r="AB31" s="3"/>
      <c r="AC31" s="3"/>
      <c r="AD31" s="3"/>
    </row>
    <row r="32" spans="4:32" ht="23.4" x14ac:dyDescent="0.45">
      <c r="L32" s="82"/>
      <c r="M32" s="82"/>
      <c r="N32" s="82"/>
      <c r="O32" s="82"/>
      <c r="P32" s="82"/>
      <c r="Q32" s="82"/>
      <c r="R32" s="82"/>
      <c r="S32" s="82"/>
      <c r="T32" s="82"/>
    </row>
    <row r="33" spans="12:20" ht="23.4" x14ac:dyDescent="0.45">
      <c r="L33" s="82"/>
      <c r="M33" s="82"/>
      <c r="N33" s="82"/>
      <c r="O33" s="82"/>
      <c r="P33" s="82"/>
      <c r="Q33" s="82"/>
      <c r="R33" s="82"/>
      <c r="S33" s="82"/>
      <c r="T33" s="82"/>
    </row>
  </sheetData>
  <mergeCells count="3">
    <mergeCell ref="U12:U13"/>
    <mergeCell ref="E17:H17"/>
    <mergeCell ref="U17:U1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39:V100"/>
  <sheetViews>
    <sheetView zoomScale="50" zoomScaleNormal="50" workbookViewId="0"/>
  </sheetViews>
  <sheetFormatPr defaultColWidth="9.109375" defaultRowHeight="14.4" x14ac:dyDescent="0.3"/>
  <cols>
    <col min="1" max="1" width="9.109375" style="1" customWidth="1"/>
    <col min="2" max="2" width="7" style="1" customWidth="1"/>
    <col min="3" max="4" width="9.109375" style="1"/>
    <col min="5" max="5" width="17.5546875" style="1" customWidth="1"/>
    <col min="6" max="6" width="16.109375" style="1" customWidth="1"/>
    <col min="7" max="7" width="14.44140625" style="1" customWidth="1"/>
    <col min="8" max="8" width="14.33203125" style="1" customWidth="1"/>
    <col min="9" max="9" width="13.44140625" style="1" customWidth="1"/>
    <col min="10" max="10" width="15.44140625" style="1" customWidth="1"/>
    <col min="11" max="15" width="9.109375" style="1"/>
    <col min="16" max="16" width="19.44140625" style="1" customWidth="1"/>
    <col min="17" max="17" width="23.6640625" style="1" customWidth="1"/>
    <col min="18" max="18" width="23.44140625" style="1" customWidth="1"/>
    <col min="19" max="19" width="23.109375" style="1" customWidth="1"/>
    <col min="20" max="20" width="21" style="1" customWidth="1"/>
    <col min="21" max="21" width="18.33203125" style="1" customWidth="1"/>
    <col min="22" max="22" width="16.88671875" style="1" customWidth="1"/>
    <col min="23" max="23" width="16.44140625" style="1" customWidth="1"/>
    <col min="24" max="24" width="19.109375" style="1" customWidth="1"/>
    <col min="25" max="25" width="19.44140625" style="1" customWidth="1"/>
    <col min="26" max="26" width="18.6640625" style="1" customWidth="1"/>
    <col min="27" max="27" width="19.44140625" style="1" customWidth="1"/>
    <col min="28" max="16384" width="9.109375" style="1"/>
  </cols>
  <sheetData>
    <row r="39" spans="5:22" ht="15" thickBot="1" x14ac:dyDescent="0.35"/>
    <row r="40" spans="5:22" ht="126.75" customHeight="1" thickBot="1" x14ac:dyDescent="0.35">
      <c r="E40" s="193" t="s">
        <v>112</v>
      </c>
      <c r="F40" s="151" t="s">
        <v>125</v>
      </c>
      <c r="G40" s="151" t="s">
        <v>126</v>
      </c>
      <c r="H40" s="151" t="s">
        <v>127</v>
      </c>
      <c r="I40" s="151" t="s">
        <v>128</v>
      </c>
      <c r="J40" s="152" t="s">
        <v>129</v>
      </c>
      <c r="K40" s="350" t="s">
        <v>130</v>
      </c>
      <c r="L40" s="351"/>
      <c r="M40" s="153"/>
      <c r="P40" s="193" t="s">
        <v>112</v>
      </c>
      <c r="Q40" s="155" t="s">
        <v>124</v>
      </c>
      <c r="R40" s="155" t="s">
        <v>114</v>
      </c>
      <c r="S40" s="155" t="s">
        <v>115</v>
      </c>
      <c r="T40" s="156" t="s">
        <v>131</v>
      </c>
    </row>
    <row r="41" spans="5:22" ht="39.75" customHeight="1" thickBot="1" x14ac:dyDescent="0.35">
      <c r="E41" s="157" t="s">
        <v>113</v>
      </c>
      <c r="F41" s="149">
        <v>0</v>
      </c>
      <c r="G41" s="158">
        <v>0</v>
      </c>
      <c r="H41" s="158">
        <v>6</v>
      </c>
      <c r="I41" s="158">
        <v>6</v>
      </c>
      <c r="J41" s="159">
        <v>0</v>
      </c>
      <c r="K41" s="348" t="s">
        <v>132</v>
      </c>
      <c r="L41" s="349"/>
      <c r="M41" s="153"/>
      <c r="P41" s="157" t="s">
        <v>113</v>
      </c>
      <c r="Q41" s="160">
        <v>4</v>
      </c>
      <c r="R41" s="160">
        <v>5</v>
      </c>
      <c r="S41" s="160">
        <v>12</v>
      </c>
      <c r="T41" s="161">
        <f>((S41-Q41)/6)^2</f>
        <v>1.7777777777777777</v>
      </c>
      <c r="V41" s="162"/>
    </row>
    <row r="42" spans="5:22" ht="36" customHeight="1" thickBot="1" x14ac:dyDescent="0.35">
      <c r="E42" s="148" t="s">
        <v>116</v>
      </c>
      <c r="F42" s="149">
        <v>0</v>
      </c>
      <c r="G42" s="158">
        <v>7</v>
      </c>
      <c r="H42" s="158">
        <v>2</v>
      </c>
      <c r="I42" s="158">
        <v>9</v>
      </c>
      <c r="J42" s="149">
        <v>7</v>
      </c>
      <c r="K42" s="352"/>
      <c r="L42" s="353"/>
      <c r="P42" s="148" t="s">
        <v>116</v>
      </c>
      <c r="Q42" s="160">
        <v>1</v>
      </c>
      <c r="R42" s="160">
        <v>1.5</v>
      </c>
      <c r="S42" s="160">
        <v>5</v>
      </c>
      <c r="T42" s="163"/>
    </row>
    <row r="43" spans="5:22" ht="33.75" customHeight="1" thickBot="1" x14ac:dyDescent="0.35">
      <c r="E43" s="148" t="s">
        <v>117</v>
      </c>
      <c r="F43" s="149">
        <v>6</v>
      </c>
      <c r="G43" s="158">
        <v>10</v>
      </c>
      <c r="H43" s="158">
        <v>9</v>
      </c>
      <c r="I43" s="158">
        <v>13</v>
      </c>
      <c r="J43" s="149">
        <v>4</v>
      </c>
      <c r="K43" s="352"/>
      <c r="L43" s="353"/>
      <c r="P43" s="148" t="s">
        <v>117</v>
      </c>
      <c r="Q43" s="160">
        <v>2</v>
      </c>
      <c r="R43" s="160">
        <v>3</v>
      </c>
      <c r="S43" s="160">
        <v>4</v>
      </c>
      <c r="T43" s="163"/>
    </row>
    <row r="44" spans="5:22" ht="29.25" customHeight="1" thickBot="1" x14ac:dyDescent="0.35">
      <c r="E44" s="148" t="s">
        <v>118</v>
      </c>
      <c r="F44" s="149">
        <v>6</v>
      </c>
      <c r="G44" s="158">
        <v>7</v>
      </c>
      <c r="H44" s="158">
        <v>11</v>
      </c>
      <c r="I44" s="158">
        <v>12</v>
      </c>
      <c r="J44" s="149">
        <v>1</v>
      </c>
      <c r="K44" s="352"/>
      <c r="L44" s="353"/>
      <c r="P44" s="148" t="s">
        <v>118</v>
      </c>
      <c r="Q44" s="160">
        <v>3</v>
      </c>
      <c r="R44" s="160">
        <v>4</v>
      </c>
      <c r="S44" s="160">
        <v>11</v>
      </c>
      <c r="T44" s="163"/>
    </row>
    <row r="45" spans="5:22" ht="30" customHeight="1" thickBot="1" x14ac:dyDescent="0.35">
      <c r="E45" s="157" t="s">
        <v>119</v>
      </c>
      <c r="F45" s="149">
        <v>6</v>
      </c>
      <c r="G45" s="158">
        <v>6</v>
      </c>
      <c r="H45" s="158">
        <v>9</v>
      </c>
      <c r="I45" s="158">
        <v>9</v>
      </c>
      <c r="J45" s="159">
        <v>0</v>
      </c>
      <c r="K45" s="348" t="s">
        <v>132</v>
      </c>
      <c r="L45" s="349"/>
      <c r="P45" s="157" t="s">
        <v>119</v>
      </c>
      <c r="Q45" s="160">
        <v>2</v>
      </c>
      <c r="R45" s="160">
        <v>3</v>
      </c>
      <c r="S45" s="160">
        <v>4</v>
      </c>
      <c r="T45" s="161">
        <f>((S45-Q45)/6)^2</f>
        <v>0.1111111111111111</v>
      </c>
    </row>
    <row r="46" spans="5:22" ht="27.75" customHeight="1" thickBot="1" x14ac:dyDescent="0.35">
      <c r="E46" s="148" t="s">
        <v>30</v>
      </c>
      <c r="F46" s="149">
        <v>9</v>
      </c>
      <c r="G46" s="158">
        <v>13</v>
      </c>
      <c r="H46" s="158">
        <v>11</v>
      </c>
      <c r="I46" s="149">
        <v>15</v>
      </c>
      <c r="J46" s="149">
        <v>4</v>
      </c>
      <c r="K46" s="352"/>
      <c r="L46" s="353"/>
      <c r="P46" s="148" t="s">
        <v>30</v>
      </c>
      <c r="Q46" s="160">
        <v>1.5</v>
      </c>
      <c r="R46" s="160">
        <v>2</v>
      </c>
      <c r="S46" s="160">
        <v>2.5</v>
      </c>
      <c r="T46" s="163"/>
    </row>
    <row r="47" spans="5:22" ht="32.25" customHeight="1" thickBot="1" x14ac:dyDescent="0.35">
      <c r="E47" s="148" t="s">
        <v>120</v>
      </c>
      <c r="F47" s="149">
        <v>11</v>
      </c>
      <c r="G47" s="158">
        <v>12</v>
      </c>
      <c r="H47" s="158">
        <v>14</v>
      </c>
      <c r="I47" s="149">
        <v>15</v>
      </c>
      <c r="J47" s="149">
        <v>1</v>
      </c>
      <c r="K47" s="352"/>
      <c r="L47" s="353"/>
      <c r="P47" s="148" t="s">
        <v>120</v>
      </c>
      <c r="Q47" s="160">
        <v>1.5</v>
      </c>
      <c r="R47" s="160">
        <v>3</v>
      </c>
      <c r="S47" s="160">
        <v>4.5</v>
      </c>
      <c r="T47" s="163"/>
    </row>
    <row r="48" spans="5:22" ht="28.5" customHeight="1" thickBot="1" x14ac:dyDescent="0.35">
      <c r="E48" s="157" t="s">
        <v>121</v>
      </c>
      <c r="F48" s="149">
        <v>9</v>
      </c>
      <c r="G48" s="158">
        <v>9</v>
      </c>
      <c r="H48" s="149">
        <v>13</v>
      </c>
      <c r="I48" s="158">
        <v>13</v>
      </c>
      <c r="J48" s="159">
        <v>0</v>
      </c>
      <c r="K48" s="348" t="s">
        <v>132</v>
      </c>
      <c r="L48" s="349"/>
      <c r="P48" s="157" t="s">
        <v>121</v>
      </c>
      <c r="Q48" s="160">
        <v>2.5</v>
      </c>
      <c r="R48" s="160">
        <v>3.5</v>
      </c>
      <c r="S48" s="160">
        <v>7.5</v>
      </c>
      <c r="T48" s="161">
        <f t="shared" ref="T48:T50" si="0">((S48-Q48)/6)^2</f>
        <v>0.69444444444444453</v>
      </c>
    </row>
    <row r="49" spans="5:20" ht="33" customHeight="1" thickBot="1" x14ac:dyDescent="0.35">
      <c r="E49" s="157" t="s">
        <v>122</v>
      </c>
      <c r="F49" s="149">
        <v>13</v>
      </c>
      <c r="G49" s="158">
        <v>13</v>
      </c>
      <c r="H49" s="149">
        <v>15</v>
      </c>
      <c r="I49" s="158">
        <v>15</v>
      </c>
      <c r="J49" s="159">
        <v>0</v>
      </c>
      <c r="K49" s="348" t="s">
        <v>132</v>
      </c>
      <c r="L49" s="349"/>
      <c r="P49" s="157" t="s">
        <v>122</v>
      </c>
      <c r="Q49" s="160">
        <v>1.5</v>
      </c>
      <c r="R49" s="160">
        <v>2</v>
      </c>
      <c r="S49" s="160">
        <v>2.5</v>
      </c>
      <c r="T49" s="161">
        <f t="shared" si="0"/>
        <v>2.7777777777777776E-2</v>
      </c>
    </row>
    <row r="50" spans="5:20" ht="34.5" customHeight="1" thickBot="1" x14ac:dyDescent="0.35">
      <c r="E50" s="157" t="s">
        <v>123</v>
      </c>
      <c r="F50" s="149">
        <v>15</v>
      </c>
      <c r="G50" s="149">
        <v>15</v>
      </c>
      <c r="H50" s="149">
        <v>17</v>
      </c>
      <c r="I50" s="158">
        <v>17</v>
      </c>
      <c r="J50" s="159">
        <v>0</v>
      </c>
      <c r="K50" s="348" t="s">
        <v>132</v>
      </c>
      <c r="L50" s="349"/>
      <c r="P50" s="157" t="s">
        <v>123</v>
      </c>
      <c r="Q50" s="160">
        <v>1</v>
      </c>
      <c r="R50" s="160">
        <v>2</v>
      </c>
      <c r="S50" s="160">
        <v>3</v>
      </c>
      <c r="T50" s="161">
        <f t="shared" si="0"/>
        <v>0.1111111111111111</v>
      </c>
    </row>
    <row r="71" spans="9:10" ht="25.5" customHeight="1" x14ac:dyDescent="0.3"/>
    <row r="74" spans="9:10" x14ac:dyDescent="0.3">
      <c r="I74" s="354"/>
      <c r="J74" s="354"/>
    </row>
    <row r="75" spans="9:10" x14ac:dyDescent="0.3">
      <c r="I75" s="354"/>
      <c r="J75" s="354"/>
    </row>
    <row r="79" spans="9:10" ht="25.5" customHeight="1" x14ac:dyDescent="0.3"/>
    <row r="81" spans="9:18" x14ac:dyDescent="0.3">
      <c r="I81" s="354"/>
      <c r="J81" s="354"/>
    </row>
    <row r="82" spans="9:18" x14ac:dyDescent="0.3">
      <c r="I82" s="354"/>
      <c r="J82" s="354"/>
    </row>
    <row r="86" spans="9:18" ht="25.5" customHeight="1" x14ac:dyDescent="0.3"/>
    <row r="87" spans="9:18" x14ac:dyDescent="0.3">
      <c r="I87" s="354"/>
      <c r="J87" s="354"/>
    </row>
    <row r="88" spans="9:18" x14ac:dyDescent="0.3">
      <c r="I88" s="354"/>
      <c r="J88" s="354"/>
    </row>
    <row r="89" spans="9:18" x14ac:dyDescent="0.3">
      <c r="I89" s="354"/>
      <c r="J89" s="354"/>
    </row>
    <row r="93" spans="9:18" ht="24.75" customHeight="1" x14ac:dyDescent="0.3">
      <c r="P93" s="164"/>
      <c r="Q93" s="355"/>
      <c r="R93" s="355"/>
    </row>
    <row r="94" spans="9:18" x14ac:dyDescent="0.3">
      <c r="Q94" s="355"/>
      <c r="R94" s="355"/>
    </row>
    <row r="99" spans="17:18" ht="26.25" customHeight="1" x14ac:dyDescent="0.3">
      <c r="Q99" s="355"/>
      <c r="R99" s="355"/>
    </row>
    <row r="100" spans="17:18" x14ac:dyDescent="0.3">
      <c r="Q100" s="355"/>
      <c r="R100" s="355"/>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39:V100"/>
  <sheetViews>
    <sheetView zoomScale="50" zoomScaleNormal="50" workbookViewId="0"/>
  </sheetViews>
  <sheetFormatPr defaultColWidth="9.109375" defaultRowHeight="14.4" x14ac:dyDescent="0.3"/>
  <cols>
    <col min="1" max="1" width="9.109375" style="1" customWidth="1"/>
    <col min="2" max="2" width="7" style="1" customWidth="1"/>
    <col min="3" max="4" width="9.109375" style="1"/>
    <col min="5" max="5" width="17.5546875" style="1" customWidth="1"/>
    <col min="6" max="6" width="16.109375" style="1" customWidth="1"/>
    <col min="7" max="7" width="14.44140625" style="1" customWidth="1"/>
    <col min="8" max="8" width="14.33203125" style="1" customWidth="1"/>
    <col min="9" max="9" width="13.44140625" style="1" customWidth="1"/>
    <col min="10" max="10" width="15.44140625" style="1" customWidth="1"/>
    <col min="11" max="15" width="9.109375" style="1"/>
    <col min="16" max="16" width="19.44140625" style="1" customWidth="1"/>
    <col min="17" max="17" width="23.6640625" style="1" customWidth="1"/>
    <col min="18" max="18" width="23.44140625" style="1" customWidth="1"/>
    <col min="19" max="19" width="23.109375" style="1" customWidth="1"/>
    <col min="20" max="20" width="21" style="1" customWidth="1"/>
    <col min="21" max="21" width="18.33203125" style="1" customWidth="1"/>
    <col min="22" max="22" width="16.88671875" style="1" customWidth="1"/>
    <col min="23" max="23" width="16.44140625" style="1" customWidth="1"/>
    <col min="24" max="24" width="19.109375" style="1" customWidth="1"/>
    <col min="25" max="25" width="19.44140625" style="1" customWidth="1"/>
    <col min="26" max="26" width="18.6640625" style="1" customWidth="1"/>
    <col min="27" max="27" width="19.44140625" style="1" customWidth="1"/>
    <col min="28" max="16384" width="9.109375" style="1"/>
  </cols>
  <sheetData>
    <row r="39" spans="5:22" ht="15" thickBot="1" x14ac:dyDescent="0.35"/>
    <row r="40" spans="5:22" ht="126.75" customHeight="1" thickBot="1" x14ac:dyDescent="0.35">
      <c r="E40" s="193" t="s">
        <v>112</v>
      </c>
      <c r="F40" s="151" t="s">
        <v>125</v>
      </c>
      <c r="G40" s="151" t="s">
        <v>126</v>
      </c>
      <c r="H40" s="151" t="s">
        <v>127</v>
      </c>
      <c r="I40" s="151" t="s">
        <v>128</v>
      </c>
      <c r="J40" s="152" t="s">
        <v>129</v>
      </c>
      <c r="K40" s="350" t="s">
        <v>130</v>
      </c>
      <c r="L40" s="351"/>
      <c r="M40" s="153"/>
      <c r="P40" s="193" t="s">
        <v>112</v>
      </c>
      <c r="Q40" s="155" t="s">
        <v>124</v>
      </c>
      <c r="R40" s="155" t="s">
        <v>114</v>
      </c>
      <c r="S40" s="155" t="s">
        <v>115</v>
      </c>
      <c r="T40" s="156" t="s">
        <v>131</v>
      </c>
    </row>
    <row r="41" spans="5:22" ht="39.75" customHeight="1" thickBot="1" x14ac:dyDescent="0.35">
      <c r="E41" s="157" t="s">
        <v>113</v>
      </c>
      <c r="F41" s="149">
        <v>0</v>
      </c>
      <c r="G41" s="158">
        <v>0</v>
      </c>
      <c r="H41" s="158">
        <v>6</v>
      </c>
      <c r="I41" s="158">
        <v>6</v>
      </c>
      <c r="J41" s="159">
        <v>0</v>
      </c>
      <c r="K41" s="348" t="s">
        <v>132</v>
      </c>
      <c r="L41" s="349"/>
      <c r="M41" s="153"/>
      <c r="P41" s="157" t="s">
        <v>113</v>
      </c>
      <c r="Q41" s="160">
        <v>4</v>
      </c>
      <c r="R41" s="160">
        <v>5</v>
      </c>
      <c r="S41" s="160">
        <v>12</v>
      </c>
      <c r="T41" s="161">
        <f>((S41-Q41)/6)^2</f>
        <v>1.7777777777777777</v>
      </c>
      <c r="V41" s="162"/>
    </row>
    <row r="42" spans="5:22" ht="36" customHeight="1" thickBot="1" x14ac:dyDescent="0.35">
      <c r="E42" s="148" t="s">
        <v>116</v>
      </c>
      <c r="F42" s="149">
        <v>0</v>
      </c>
      <c r="G42" s="158">
        <v>7</v>
      </c>
      <c r="H42" s="158">
        <v>2</v>
      </c>
      <c r="I42" s="158">
        <v>9</v>
      </c>
      <c r="J42" s="149">
        <v>7</v>
      </c>
      <c r="K42" s="352"/>
      <c r="L42" s="353"/>
      <c r="P42" s="148" t="s">
        <v>116</v>
      </c>
      <c r="Q42" s="160">
        <v>1</v>
      </c>
      <c r="R42" s="160">
        <v>1.5</v>
      </c>
      <c r="S42" s="160">
        <v>5</v>
      </c>
      <c r="T42" s="163"/>
    </row>
    <row r="43" spans="5:22" ht="33.75" customHeight="1" thickBot="1" x14ac:dyDescent="0.35">
      <c r="E43" s="148" t="s">
        <v>117</v>
      </c>
      <c r="F43" s="149">
        <v>6</v>
      </c>
      <c r="G43" s="158">
        <v>10</v>
      </c>
      <c r="H43" s="158">
        <v>9</v>
      </c>
      <c r="I43" s="158">
        <v>13</v>
      </c>
      <c r="J43" s="149">
        <v>4</v>
      </c>
      <c r="K43" s="352"/>
      <c r="L43" s="353"/>
      <c r="P43" s="148" t="s">
        <v>117</v>
      </c>
      <c r="Q43" s="160">
        <v>2</v>
      </c>
      <c r="R43" s="160">
        <v>3</v>
      </c>
      <c r="S43" s="160">
        <v>4</v>
      </c>
      <c r="T43" s="163"/>
    </row>
    <row r="44" spans="5:22" ht="29.25" customHeight="1" thickBot="1" x14ac:dyDescent="0.35">
      <c r="E44" s="148" t="s">
        <v>118</v>
      </c>
      <c r="F44" s="149">
        <v>6</v>
      </c>
      <c r="G44" s="158">
        <v>7</v>
      </c>
      <c r="H44" s="158">
        <v>11</v>
      </c>
      <c r="I44" s="158">
        <v>12</v>
      </c>
      <c r="J44" s="149">
        <v>1</v>
      </c>
      <c r="K44" s="352"/>
      <c r="L44" s="353"/>
      <c r="P44" s="148" t="s">
        <v>118</v>
      </c>
      <c r="Q44" s="160">
        <v>3</v>
      </c>
      <c r="R44" s="160">
        <v>4</v>
      </c>
      <c r="S44" s="160">
        <v>11</v>
      </c>
      <c r="T44" s="163"/>
    </row>
    <row r="45" spans="5:22" ht="30" customHeight="1" thickBot="1" x14ac:dyDescent="0.35">
      <c r="E45" s="157" t="s">
        <v>119</v>
      </c>
      <c r="F45" s="149">
        <v>6</v>
      </c>
      <c r="G45" s="158">
        <v>6</v>
      </c>
      <c r="H45" s="158">
        <v>9</v>
      </c>
      <c r="I45" s="158">
        <v>9</v>
      </c>
      <c r="J45" s="159">
        <v>0</v>
      </c>
      <c r="K45" s="348" t="s">
        <v>132</v>
      </c>
      <c r="L45" s="349"/>
      <c r="P45" s="157" t="s">
        <v>119</v>
      </c>
      <c r="Q45" s="160">
        <v>2</v>
      </c>
      <c r="R45" s="160">
        <v>3</v>
      </c>
      <c r="S45" s="160">
        <v>4</v>
      </c>
      <c r="T45" s="161">
        <f>((S45-Q45)/6)^2</f>
        <v>0.1111111111111111</v>
      </c>
    </row>
    <row r="46" spans="5:22" ht="27.75" customHeight="1" thickBot="1" x14ac:dyDescent="0.35">
      <c r="E46" s="148" t="s">
        <v>30</v>
      </c>
      <c r="F46" s="149">
        <v>9</v>
      </c>
      <c r="G46" s="158">
        <v>13</v>
      </c>
      <c r="H46" s="158">
        <v>11</v>
      </c>
      <c r="I46" s="149">
        <v>15</v>
      </c>
      <c r="J46" s="149">
        <v>4</v>
      </c>
      <c r="K46" s="352"/>
      <c r="L46" s="353"/>
      <c r="P46" s="148" t="s">
        <v>30</v>
      </c>
      <c r="Q46" s="160">
        <v>1.5</v>
      </c>
      <c r="R46" s="160">
        <v>2</v>
      </c>
      <c r="S46" s="160">
        <v>2.5</v>
      </c>
      <c r="T46" s="163"/>
    </row>
    <row r="47" spans="5:22" ht="32.25" customHeight="1" thickBot="1" x14ac:dyDescent="0.35">
      <c r="E47" s="148" t="s">
        <v>120</v>
      </c>
      <c r="F47" s="149">
        <v>11</v>
      </c>
      <c r="G47" s="158">
        <v>12</v>
      </c>
      <c r="H47" s="158">
        <v>14</v>
      </c>
      <c r="I47" s="149">
        <v>15</v>
      </c>
      <c r="J47" s="149">
        <v>1</v>
      </c>
      <c r="K47" s="352"/>
      <c r="L47" s="353"/>
      <c r="P47" s="148" t="s">
        <v>120</v>
      </c>
      <c r="Q47" s="160">
        <v>1.5</v>
      </c>
      <c r="R47" s="160">
        <v>3</v>
      </c>
      <c r="S47" s="160">
        <v>4.5</v>
      </c>
      <c r="T47" s="163"/>
    </row>
    <row r="48" spans="5:22" ht="28.5" customHeight="1" thickBot="1" x14ac:dyDescent="0.35">
      <c r="E48" s="157" t="s">
        <v>121</v>
      </c>
      <c r="F48" s="149">
        <v>9</v>
      </c>
      <c r="G48" s="158">
        <v>9</v>
      </c>
      <c r="H48" s="149">
        <v>13</v>
      </c>
      <c r="I48" s="158">
        <v>13</v>
      </c>
      <c r="J48" s="159">
        <v>0</v>
      </c>
      <c r="K48" s="348" t="s">
        <v>132</v>
      </c>
      <c r="L48" s="349"/>
      <c r="P48" s="157" t="s">
        <v>121</v>
      </c>
      <c r="Q48" s="160">
        <v>2.5</v>
      </c>
      <c r="R48" s="160">
        <v>3.5</v>
      </c>
      <c r="S48" s="160">
        <v>7.5</v>
      </c>
      <c r="T48" s="161">
        <f t="shared" ref="T48:T50" si="0">((S48-Q48)/6)^2</f>
        <v>0.69444444444444453</v>
      </c>
    </row>
    <row r="49" spans="5:20" ht="33" customHeight="1" thickBot="1" x14ac:dyDescent="0.35">
      <c r="E49" s="157" t="s">
        <v>122</v>
      </c>
      <c r="F49" s="149">
        <v>13</v>
      </c>
      <c r="G49" s="158">
        <v>13</v>
      </c>
      <c r="H49" s="149">
        <v>15</v>
      </c>
      <c r="I49" s="158">
        <v>15</v>
      </c>
      <c r="J49" s="159">
        <v>0</v>
      </c>
      <c r="K49" s="348" t="s">
        <v>132</v>
      </c>
      <c r="L49" s="349"/>
      <c r="P49" s="157" t="s">
        <v>122</v>
      </c>
      <c r="Q49" s="160">
        <v>1.5</v>
      </c>
      <c r="R49" s="160">
        <v>2</v>
      </c>
      <c r="S49" s="160">
        <v>2.5</v>
      </c>
      <c r="T49" s="161">
        <f t="shared" si="0"/>
        <v>2.7777777777777776E-2</v>
      </c>
    </row>
    <row r="50" spans="5:20" ht="34.5" customHeight="1" thickBot="1" x14ac:dyDescent="0.35">
      <c r="E50" s="157" t="s">
        <v>123</v>
      </c>
      <c r="F50" s="149">
        <v>15</v>
      </c>
      <c r="G50" s="149">
        <v>15</v>
      </c>
      <c r="H50" s="149">
        <v>17</v>
      </c>
      <c r="I50" s="158">
        <v>17</v>
      </c>
      <c r="J50" s="159">
        <v>0</v>
      </c>
      <c r="K50" s="348" t="s">
        <v>132</v>
      </c>
      <c r="L50" s="349"/>
      <c r="P50" s="157" t="s">
        <v>123</v>
      </c>
      <c r="Q50" s="160">
        <v>1</v>
      </c>
      <c r="R50" s="160">
        <v>2</v>
      </c>
      <c r="S50" s="160">
        <v>3</v>
      </c>
      <c r="T50" s="161">
        <f t="shared" si="0"/>
        <v>0.1111111111111111</v>
      </c>
    </row>
    <row r="71" spans="9:10" ht="25.5" customHeight="1" x14ac:dyDescent="0.3"/>
    <row r="74" spans="9:10" x14ac:dyDescent="0.3">
      <c r="I74" s="354"/>
      <c r="J74" s="354"/>
    </row>
    <row r="75" spans="9:10" x14ac:dyDescent="0.3">
      <c r="I75" s="354"/>
      <c r="J75" s="354"/>
    </row>
    <row r="79" spans="9:10" ht="25.5" customHeight="1" x14ac:dyDescent="0.3"/>
    <row r="81" spans="9:18" x14ac:dyDescent="0.3">
      <c r="I81" s="354"/>
      <c r="J81" s="354"/>
    </row>
    <row r="82" spans="9:18" x14ac:dyDescent="0.3">
      <c r="I82" s="354"/>
      <c r="J82" s="354"/>
    </row>
    <row r="86" spans="9:18" ht="25.5" customHeight="1" x14ac:dyDescent="0.3"/>
    <row r="87" spans="9:18" x14ac:dyDescent="0.3">
      <c r="I87" s="354"/>
      <c r="J87" s="354"/>
    </row>
    <row r="88" spans="9:18" x14ac:dyDescent="0.3">
      <c r="I88" s="354"/>
      <c r="J88" s="354"/>
    </row>
    <row r="89" spans="9:18" x14ac:dyDescent="0.3">
      <c r="I89" s="354"/>
      <c r="J89" s="354"/>
    </row>
    <row r="93" spans="9:18" ht="24.75" customHeight="1" x14ac:dyDescent="0.3">
      <c r="P93" s="164"/>
      <c r="Q93" s="355"/>
      <c r="R93" s="355"/>
    </row>
    <row r="94" spans="9:18" x14ac:dyDescent="0.3">
      <c r="Q94" s="355"/>
      <c r="R94" s="355"/>
    </row>
    <row r="99" spans="17:18" ht="26.25" customHeight="1" x14ac:dyDescent="0.3">
      <c r="Q99" s="355"/>
      <c r="R99" s="355"/>
    </row>
    <row r="100" spans="17:18" x14ac:dyDescent="0.3">
      <c r="Q100" s="355"/>
      <c r="R100" s="355"/>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D30:W96"/>
  <sheetViews>
    <sheetView zoomScale="50" zoomScaleNormal="50" workbookViewId="0"/>
  </sheetViews>
  <sheetFormatPr defaultColWidth="9.109375" defaultRowHeight="14.4" x14ac:dyDescent="0.3"/>
  <cols>
    <col min="1" max="1" width="9.109375" style="1"/>
    <col min="2" max="2" width="9.109375" style="1" customWidth="1"/>
    <col min="3" max="3" width="7" style="1" customWidth="1"/>
    <col min="4" max="5" width="9.109375" style="1"/>
    <col min="6" max="6" width="14.44140625" style="1" customWidth="1"/>
    <col min="7" max="7" width="16.109375" style="1" customWidth="1"/>
    <col min="8" max="8" width="16.6640625" style="1" customWidth="1"/>
    <col min="9" max="9" width="14.33203125" style="1" customWidth="1"/>
    <col min="10" max="10" width="13.44140625" style="1" customWidth="1"/>
    <col min="11" max="11" width="10.88671875" style="1" customWidth="1"/>
    <col min="12" max="16" width="9.109375" style="1"/>
    <col min="17" max="17" width="19.44140625" style="1" customWidth="1"/>
    <col min="18" max="18" width="23.6640625" style="1" customWidth="1"/>
    <col min="19" max="19" width="23.44140625" style="1" customWidth="1"/>
    <col min="20" max="20" width="23.109375" style="1" customWidth="1"/>
    <col min="21" max="21" width="21" style="1" customWidth="1"/>
    <col min="22" max="22" width="18.33203125" style="1" customWidth="1"/>
    <col min="23" max="23" width="16.88671875" style="1" customWidth="1"/>
    <col min="24" max="24" width="16.44140625" style="1" customWidth="1"/>
    <col min="25" max="25" width="19.109375" style="1" customWidth="1"/>
    <col min="26" max="26" width="19.44140625" style="1" customWidth="1"/>
    <col min="27" max="27" width="18.6640625" style="1" customWidth="1"/>
    <col min="28" max="28" width="19.44140625" style="1" customWidth="1"/>
    <col min="29" max="16384" width="9.109375" style="1"/>
  </cols>
  <sheetData>
    <row r="30" spans="4:17" ht="23.4" customHeight="1" x14ac:dyDescent="0.3">
      <c r="D30" s="192"/>
      <c r="E30" s="192"/>
      <c r="F30" s="28"/>
      <c r="G30" s="28"/>
      <c r="H30" s="28"/>
      <c r="I30" s="28"/>
      <c r="J30" s="28"/>
      <c r="K30" s="28"/>
      <c r="L30" s="28"/>
      <c r="M30" s="28"/>
      <c r="N30" s="28"/>
      <c r="O30" s="28"/>
      <c r="P30" s="28"/>
      <c r="Q30" s="28"/>
    </row>
    <row r="34" spans="6:23" ht="15" thickBot="1" x14ac:dyDescent="0.35"/>
    <row r="35" spans="6:23" ht="126.75" customHeight="1" thickBot="1" x14ac:dyDescent="0.35">
      <c r="F35" s="150" t="s">
        <v>112</v>
      </c>
      <c r="G35" s="151" t="s">
        <v>125</v>
      </c>
      <c r="H35" s="151" t="s">
        <v>126</v>
      </c>
      <c r="I35" s="151" t="s">
        <v>127</v>
      </c>
      <c r="J35" s="151" t="s">
        <v>128</v>
      </c>
      <c r="K35" s="152" t="s">
        <v>129</v>
      </c>
      <c r="L35" s="350" t="s">
        <v>130</v>
      </c>
      <c r="M35" s="351"/>
      <c r="N35" s="153"/>
      <c r="Q35" s="154" t="s">
        <v>112</v>
      </c>
      <c r="R35" s="155" t="s">
        <v>124</v>
      </c>
      <c r="S35" s="155" t="s">
        <v>114</v>
      </c>
      <c r="T35" s="155" t="s">
        <v>115</v>
      </c>
      <c r="U35" s="156" t="s">
        <v>131</v>
      </c>
    </row>
    <row r="36" spans="6:23" ht="39.75" customHeight="1" thickBot="1" x14ac:dyDescent="0.35">
      <c r="F36" s="157" t="s">
        <v>113</v>
      </c>
      <c r="G36" s="149">
        <v>0</v>
      </c>
      <c r="H36" s="158">
        <v>0</v>
      </c>
      <c r="I36" s="158">
        <v>6</v>
      </c>
      <c r="J36" s="158">
        <v>6</v>
      </c>
      <c r="K36" s="159">
        <v>0</v>
      </c>
      <c r="L36" s="348" t="s">
        <v>132</v>
      </c>
      <c r="M36" s="349"/>
      <c r="N36" s="153"/>
      <c r="Q36" s="157" t="s">
        <v>113</v>
      </c>
      <c r="R36" s="160">
        <v>4</v>
      </c>
      <c r="S36" s="160">
        <v>5</v>
      </c>
      <c r="T36" s="160">
        <v>12</v>
      </c>
      <c r="U36" s="161">
        <f>((T36-R36)/6)^2</f>
        <v>1.7777777777777777</v>
      </c>
      <c r="W36" s="162"/>
    </row>
    <row r="37" spans="6:23" ht="36" customHeight="1" thickBot="1" x14ac:dyDescent="0.35">
      <c r="F37" s="148" t="s">
        <v>116</v>
      </c>
      <c r="G37" s="149">
        <v>0</v>
      </c>
      <c r="H37" s="158">
        <v>7</v>
      </c>
      <c r="I37" s="158">
        <v>2</v>
      </c>
      <c r="J37" s="158">
        <v>9</v>
      </c>
      <c r="K37" s="149">
        <v>7</v>
      </c>
      <c r="L37" s="352"/>
      <c r="M37" s="353"/>
      <c r="Q37" s="148" t="s">
        <v>116</v>
      </c>
      <c r="R37" s="160">
        <v>1</v>
      </c>
      <c r="S37" s="160">
        <v>1.5</v>
      </c>
      <c r="T37" s="160">
        <v>5</v>
      </c>
      <c r="U37" s="163"/>
    </row>
    <row r="38" spans="6:23" ht="33.75" customHeight="1" thickBot="1" x14ac:dyDescent="0.35">
      <c r="F38" s="148" t="s">
        <v>117</v>
      </c>
      <c r="G38" s="149">
        <v>6</v>
      </c>
      <c r="H38" s="158">
        <v>10</v>
      </c>
      <c r="I38" s="158">
        <v>9</v>
      </c>
      <c r="J38" s="158">
        <v>13</v>
      </c>
      <c r="K38" s="149">
        <v>4</v>
      </c>
      <c r="L38" s="352"/>
      <c r="M38" s="353"/>
      <c r="Q38" s="148" t="s">
        <v>117</v>
      </c>
      <c r="R38" s="160">
        <v>2</v>
      </c>
      <c r="S38" s="160">
        <v>3</v>
      </c>
      <c r="T38" s="160">
        <v>4</v>
      </c>
      <c r="U38" s="163"/>
    </row>
    <row r="39" spans="6:23" ht="29.25" customHeight="1" thickBot="1" x14ac:dyDescent="0.55000000000000004">
      <c r="F39" s="148" t="s">
        <v>118</v>
      </c>
      <c r="G39" s="149">
        <v>6</v>
      </c>
      <c r="H39" s="158">
        <v>7</v>
      </c>
      <c r="I39" s="158">
        <v>11</v>
      </c>
      <c r="J39" s="158">
        <v>12</v>
      </c>
      <c r="K39" s="149">
        <v>1</v>
      </c>
      <c r="L39" s="352"/>
      <c r="M39" s="353"/>
      <c r="Q39" s="148" t="s">
        <v>118</v>
      </c>
      <c r="R39" s="160">
        <v>3</v>
      </c>
      <c r="S39" s="160">
        <v>4</v>
      </c>
      <c r="T39" s="160">
        <v>11</v>
      </c>
      <c r="U39" s="163"/>
      <c r="W39" s="214">
        <f>((T36-R36)/6)^2</f>
        <v>1.7777777777777777</v>
      </c>
    </row>
    <row r="40" spans="6:23" ht="30" customHeight="1" thickBot="1" x14ac:dyDescent="0.35">
      <c r="F40" s="157" t="s">
        <v>119</v>
      </c>
      <c r="G40" s="149">
        <v>6</v>
      </c>
      <c r="H40" s="158">
        <v>6</v>
      </c>
      <c r="I40" s="158">
        <v>9</v>
      </c>
      <c r="J40" s="158">
        <v>9</v>
      </c>
      <c r="K40" s="159">
        <v>0</v>
      </c>
      <c r="L40" s="348" t="s">
        <v>132</v>
      </c>
      <c r="M40" s="349"/>
      <c r="Q40" s="157" t="s">
        <v>119</v>
      </c>
      <c r="R40" s="160">
        <v>2</v>
      </c>
      <c r="S40" s="160">
        <v>3</v>
      </c>
      <c r="T40" s="160">
        <v>4</v>
      </c>
      <c r="U40" s="161">
        <f>((T40-R40)/6)^2</f>
        <v>0.1111111111111111</v>
      </c>
    </row>
    <row r="41" spans="6:23" ht="27.75" customHeight="1" thickBot="1" x14ac:dyDescent="0.35">
      <c r="F41" s="148" t="s">
        <v>30</v>
      </c>
      <c r="G41" s="149">
        <v>9</v>
      </c>
      <c r="H41" s="158">
        <v>13</v>
      </c>
      <c r="I41" s="158">
        <v>11</v>
      </c>
      <c r="J41" s="149">
        <v>15</v>
      </c>
      <c r="K41" s="149">
        <v>4</v>
      </c>
      <c r="L41" s="352"/>
      <c r="M41" s="353"/>
      <c r="Q41" s="148" t="s">
        <v>30</v>
      </c>
      <c r="R41" s="160">
        <v>1.5</v>
      </c>
      <c r="S41" s="160">
        <v>2</v>
      </c>
      <c r="T41" s="160">
        <v>2.5</v>
      </c>
      <c r="U41" s="163"/>
    </row>
    <row r="42" spans="6:23" ht="32.25" customHeight="1" thickBot="1" x14ac:dyDescent="0.35">
      <c r="F42" s="148" t="s">
        <v>120</v>
      </c>
      <c r="G42" s="149">
        <v>11</v>
      </c>
      <c r="H42" s="158">
        <v>12</v>
      </c>
      <c r="I42" s="158">
        <v>14</v>
      </c>
      <c r="J42" s="149">
        <v>15</v>
      </c>
      <c r="K42" s="149">
        <v>1</v>
      </c>
      <c r="L42" s="352"/>
      <c r="M42" s="353"/>
      <c r="Q42" s="148" t="s">
        <v>120</v>
      </c>
      <c r="R42" s="160">
        <v>1.5</v>
      </c>
      <c r="S42" s="160">
        <v>3</v>
      </c>
      <c r="T42" s="160">
        <v>4.5</v>
      </c>
      <c r="U42" s="163"/>
    </row>
    <row r="43" spans="6:23" ht="28.5" customHeight="1" thickBot="1" x14ac:dyDescent="0.35">
      <c r="F43" s="157" t="s">
        <v>121</v>
      </c>
      <c r="G43" s="149">
        <v>9</v>
      </c>
      <c r="H43" s="158">
        <v>9</v>
      </c>
      <c r="I43" s="149">
        <v>13</v>
      </c>
      <c r="J43" s="158">
        <v>13</v>
      </c>
      <c r="K43" s="159">
        <v>0</v>
      </c>
      <c r="L43" s="348" t="s">
        <v>132</v>
      </c>
      <c r="M43" s="349"/>
      <c r="Q43" s="157" t="s">
        <v>121</v>
      </c>
      <c r="R43" s="160">
        <v>2.5</v>
      </c>
      <c r="S43" s="160">
        <v>3.5</v>
      </c>
      <c r="T43" s="160">
        <v>7.5</v>
      </c>
      <c r="U43" s="161">
        <f t="shared" ref="U43:U45" si="0">((T43-R43)/6)^2</f>
        <v>0.69444444444444453</v>
      </c>
    </row>
    <row r="44" spans="6:23" ht="33" customHeight="1" thickBot="1" x14ac:dyDescent="0.35">
      <c r="F44" s="157" t="s">
        <v>122</v>
      </c>
      <c r="G44" s="149">
        <v>13</v>
      </c>
      <c r="H44" s="158">
        <v>13</v>
      </c>
      <c r="I44" s="149">
        <v>15</v>
      </c>
      <c r="J44" s="158">
        <v>15</v>
      </c>
      <c r="K44" s="159">
        <v>0</v>
      </c>
      <c r="L44" s="348" t="s">
        <v>132</v>
      </c>
      <c r="M44" s="349"/>
      <c r="Q44" s="157" t="s">
        <v>122</v>
      </c>
      <c r="R44" s="160">
        <v>1.5</v>
      </c>
      <c r="S44" s="160">
        <v>2</v>
      </c>
      <c r="T44" s="160">
        <v>2.5</v>
      </c>
      <c r="U44" s="161">
        <f t="shared" si="0"/>
        <v>2.7777777777777776E-2</v>
      </c>
    </row>
    <row r="45" spans="6:23" ht="34.5" customHeight="1" thickBot="1" x14ac:dyDescent="0.35">
      <c r="F45" s="157" t="s">
        <v>123</v>
      </c>
      <c r="G45" s="149">
        <v>15</v>
      </c>
      <c r="H45" s="149">
        <v>15</v>
      </c>
      <c r="I45" s="149">
        <v>17</v>
      </c>
      <c r="J45" s="158">
        <v>17</v>
      </c>
      <c r="K45" s="159">
        <v>0</v>
      </c>
      <c r="L45" s="348" t="s">
        <v>150</v>
      </c>
      <c r="M45" s="349"/>
      <c r="Q45" s="157" t="s">
        <v>123</v>
      </c>
      <c r="R45" s="160">
        <v>1</v>
      </c>
      <c r="S45" s="160">
        <v>2</v>
      </c>
      <c r="T45" s="160">
        <v>3</v>
      </c>
      <c r="U45" s="161">
        <f t="shared" si="0"/>
        <v>0.1111111111111111</v>
      </c>
    </row>
    <row r="48" spans="6:23" x14ac:dyDescent="0.3">
      <c r="U48" s="362">
        <f>U36+U40+U43+U44+U45</f>
        <v>2.7222222222222223</v>
      </c>
    </row>
    <row r="49" spans="18:21" x14ac:dyDescent="0.3">
      <c r="U49" s="363"/>
    </row>
    <row r="50" spans="18:21" x14ac:dyDescent="0.3">
      <c r="U50" s="363"/>
    </row>
    <row r="53" spans="18:21" ht="15" customHeight="1" x14ac:dyDescent="0.3">
      <c r="R53" s="355"/>
      <c r="S53" s="355"/>
    </row>
    <row r="54" spans="18:21" ht="15" customHeight="1" x14ac:dyDescent="0.3">
      <c r="R54" s="355"/>
      <c r="S54" s="355"/>
    </row>
    <row r="55" spans="18:21" x14ac:dyDescent="0.3">
      <c r="R55" s="355"/>
      <c r="S55" s="355"/>
    </row>
    <row r="66" spans="10:20" ht="25.5" customHeight="1" x14ac:dyDescent="0.3">
      <c r="R66" s="358">
        <f>1.78+0.11+0.69+0.03+0.11</f>
        <v>2.7199999999999998</v>
      </c>
      <c r="S66" s="358"/>
    </row>
    <row r="67" spans="10:20" x14ac:dyDescent="0.3">
      <c r="R67" s="358"/>
      <c r="S67" s="358"/>
    </row>
    <row r="68" spans="10:20" x14ac:dyDescent="0.3">
      <c r="R68" s="358"/>
      <c r="S68" s="358"/>
    </row>
    <row r="69" spans="10:20" x14ac:dyDescent="0.3">
      <c r="J69" s="359">
        <f>U36+U40+U43+U44+U45</f>
        <v>2.7222222222222223</v>
      </c>
      <c r="K69" s="359"/>
    </row>
    <row r="70" spans="10:20" ht="15" thickBot="1" x14ac:dyDescent="0.35">
      <c r="J70" s="360"/>
      <c r="K70" s="360"/>
    </row>
    <row r="74" spans="10:20" ht="25.5" customHeight="1" x14ac:dyDescent="0.3"/>
    <row r="75" spans="10:20" ht="15" customHeight="1" x14ac:dyDescent="0.3">
      <c r="R75" s="358">
        <f>SQRT(2.72)</f>
        <v>1.6492422502470643</v>
      </c>
      <c r="S75" s="358"/>
      <c r="T75" s="364"/>
    </row>
    <row r="76" spans="10:20" ht="15" customHeight="1" x14ac:dyDescent="0.3">
      <c r="J76" s="359">
        <f>SQRT(J69)</f>
        <v>1.6499158227686108</v>
      </c>
      <c r="K76" s="359"/>
      <c r="R76" s="358"/>
      <c r="S76" s="358"/>
      <c r="T76" s="364"/>
    </row>
    <row r="77" spans="10:20" ht="24.75" customHeight="1" thickBot="1" x14ac:dyDescent="0.35">
      <c r="J77" s="360"/>
      <c r="K77" s="360"/>
      <c r="R77" s="358"/>
      <c r="S77" s="358"/>
      <c r="T77" s="364"/>
    </row>
    <row r="81" spans="10:19" ht="19.5" customHeight="1" thickBot="1" x14ac:dyDescent="0.35">
      <c r="R81" s="358">
        <f>(20-17)/1.65</f>
        <v>1.8181818181818183</v>
      </c>
      <c r="S81" s="358"/>
    </row>
    <row r="82" spans="10:19" ht="15" customHeight="1" x14ac:dyDescent="0.3">
      <c r="J82" s="361">
        <f>STANDARDIZE(20,17,1.65)</f>
        <v>1.8181818181818183</v>
      </c>
      <c r="K82" s="361"/>
      <c r="R82" s="358"/>
      <c r="S82" s="358"/>
    </row>
    <row r="83" spans="10:19" ht="15" customHeight="1" x14ac:dyDescent="0.3">
      <c r="J83" s="359"/>
      <c r="K83" s="359"/>
      <c r="R83" s="358"/>
      <c r="S83" s="358"/>
    </row>
    <row r="84" spans="10:19" x14ac:dyDescent="0.3">
      <c r="J84" s="359"/>
      <c r="K84" s="359"/>
    </row>
    <row r="88" spans="10:19" ht="24.75" customHeight="1" x14ac:dyDescent="0.3">
      <c r="Q88" s="164">
        <f>_xlfn.NORM.S.DIST(1.82,1)</f>
        <v>0.96562049755411006</v>
      </c>
      <c r="R88" s="356">
        <f>NORMSDIST(1.82)</f>
        <v>0.96562049755411006</v>
      </c>
      <c r="S88" s="356"/>
    </row>
    <row r="89" spans="10:19" ht="15" customHeight="1" x14ac:dyDescent="0.3">
      <c r="R89" s="356"/>
      <c r="S89" s="356"/>
    </row>
    <row r="90" spans="10:19" ht="15" customHeight="1" x14ac:dyDescent="0.3">
      <c r="R90" s="356"/>
      <c r="S90" s="356"/>
    </row>
    <row r="94" spans="10:19" ht="26.25" customHeight="1" x14ac:dyDescent="0.3">
      <c r="R94" s="357">
        <f>1-0.9656</f>
        <v>3.4399999999999986E-2</v>
      </c>
      <c r="S94" s="357"/>
    </row>
    <row r="95" spans="10:19" ht="15" customHeight="1" x14ac:dyDescent="0.3">
      <c r="R95" s="357"/>
      <c r="S95" s="357"/>
    </row>
    <row r="96" spans="10:19" ht="15" customHeight="1" x14ac:dyDescent="0.3">
      <c r="R96" s="357"/>
      <c r="S96" s="357"/>
    </row>
  </sheetData>
  <mergeCells count="22">
    <mergeCell ref="U48:U50"/>
    <mergeCell ref="T75:T77"/>
    <mergeCell ref="L39:M39"/>
    <mergeCell ref="L38:M38"/>
    <mergeCell ref="L37:M37"/>
    <mergeCell ref="L36:M36"/>
    <mergeCell ref="L35:M35"/>
    <mergeCell ref="J69:K70"/>
    <mergeCell ref="J76:K77"/>
    <mergeCell ref="J82:K84"/>
    <mergeCell ref="L40:M40"/>
    <mergeCell ref="L45:M45"/>
    <mergeCell ref="L44:M44"/>
    <mergeCell ref="L43:M43"/>
    <mergeCell ref="L42:M42"/>
    <mergeCell ref="L41:M41"/>
    <mergeCell ref="R88:S90"/>
    <mergeCell ref="R94:S96"/>
    <mergeCell ref="R53:S55"/>
    <mergeCell ref="R66:S68"/>
    <mergeCell ref="R75:S77"/>
    <mergeCell ref="R81:S83"/>
  </mergeCells>
  <pageMargins left="0.7" right="0.7" top="0.75" bottom="0.75" header="0.3" footer="0.3"/>
  <pageSetup scale="2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O24:U50"/>
  <sheetViews>
    <sheetView zoomScale="60" zoomScaleNormal="60" workbookViewId="0">
      <selection activeCell="AD58" sqref="A1:AD58"/>
    </sheetView>
  </sheetViews>
  <sheetFormatPr defaultColWidth="9.109375" defaultRowHeight="14.4" x14ac:dyDescent="0.3"/>
  <cols>
    <col min="1" max="14" width="9.109375" style="55"/>
    <col min="15" max="15" width="10.33203125" style="55" customWidth="1"/>
    <col min="16" max="18" width="9.109375" style="55"/>
    <col min="19" max="19" width="11" style="55" customWidth="1"/>
    <col min="20" max="16384" width="9.109375" style="55"/>
  </cols>
  <sheetData>
    <row r="24" spans="15:21" ht="28.8" x14ac:dyDescent="0.55000000000000004">
      <c r="O24" s="165" t="s">
        <v>113</v>
      </c>
      <c r="P24" s="165" t="s">
        <v>116</v>
      </c>
      <c r="Q24" s="165" t="s">
        <v>117</v>
      </c>
      <c r="S24" s="166">
        <v>0.6</v>
      </c>
      <c r="T24" s="167">
        <v>0.2</v>
      </c>
      <c r="U24" s="167">
        <v>0.2</v>
      </c>
    </row>
    <row r="25" spans="15:21" ht="25.8" x14ac:dyDescent="0.3">
      <c r="O25" s="168">
        <v>0.5</v>
      </c>
      <c r="P25" s="168">
        <v>0.3</v>
      </c>
      <c r="Q25" s="168">
        <v>0.2</v>
      </c>
      <c r="S25" s="167">
        <v>0.1</v>
      </c>
      <c r="T25" s="166">
        <v>0.7</v>
      </c>
      <c r="U25" s="167">
        <v>0.2</v>
      </c>
    </row>
    <row r="26" spans="15:21" ht="25.8" x14ac:dyDescent="0.3">
      <c r="S26" s="167">
        <v>0.2</v>
      </c>
      <c r="T26" s="167">
        <v>0.3</v>
      </c>
      <c r="U26" s="166">
        <v>0.5</v>
      </c>
    </row>
    <row r="29" spans="15:21" ht="25.8" x14ac:dyDescent="0.3">
      <c r="O29" s="169"/>
      <c r="P29" s="169"/>
      <c r="Q29" s="169"/>
      <c r="S29" s="170">
        <f>0.2*0.6+0.3*0.1+0.5*0.2</f>
        <v>0.25</v>
      </c>
    </row>
    <row r="30" spans="15:21" x14ac:dyDescent="0.3">
      <c r="O30" s="171"/>
    </row>
    <row r="31" spans="15:21" ht="25.8" x14ac:dyDescent="0.3">
      <c r="S31" s="170">
        <f>0.2*0.2+0.3*0.7+0.5*0.3</f>
        <v>0.4</v>
      </c>
    </row>
    <row r="33" spans="15:21" ht="25.8" x14ac:dyDescent="0.3">
      <c r="S33" s="170">
        <f>0.2*0.2+0.2*0.3+0.5*0.5</f>
        <v>0.35</v>
      </c>
    </row>
    <row r="41" spans="15:21" ht="25.8" x14ac:dyDescent="0.3">
      <c r="S41" s="166">
        <v>0.6</v>
      </c>
      <c r="T41" s="167">
        <v>0.2</v>
      </c>
      <c r="U41" s="167">
        <v>0.2</v>
      </c>
    </row>
    <row r="42" spans="15:21" ht="25.8" x14ac:dyDescent="0.3">
      <c r="O42" s="172">
        <f>S29</f>
        <v>0.25</v>
      </c>
      <c r="P42" s="172">
        <f>S31</f>
        <v>0.4</v>
      </c>
      <c r="Q42" s="172">
        <f>S33</f>
        <v>0.35</v>
      </c>
      <c r="S42" s="167">
        <v>0.1</v>
      </c>
      <c r="T42" s="166">
        <v>0.7</v>
      </c>
      <c r="U42" s="167">
        <v>0.2</v>
      </c>
    </row>
    <row r="43" spans="15:21" ht="25.8" x14ac:dyDescent="0.3">
      <c r="S43" s="167">
        <v>0.2</v>
      </c>
      <c r="T43" s="167">
        <v>0.3</v>
      </c>
      <c r="U43" s="166">
        <v>0.5</v>
      </c>
    </row>
    <row r="46" spans="15:21" ht="25.8" x14ac:dyDescent="0.3">
      <c r="S46" s="170">
        <f>O42*S41+P42*S42+Q42*S43</f>
        <v>0.26</v>
      </c>
    </row>
    <row r="48" spans="15:21" ht="25.8" x14ac:dyDescent="0.3">
      <c r="S48" s="170">
        <f>O42*T41+P42*T42+Q42*T43</f>
        <v>0.43499999999999994</v>
      </c>
    </row>
    <row r="50" spans="19:19" ht="25.8" x14ac:dyDescent="0.3">
      <c r="S50" s="170">
        <f>O42*U41+P42*U42+Q42*U43</f>
        <v>0.30499999999999999</v>
      </c>
    </row>
  </sheetData>
  <pageMargins left="0.7" right="0.7" top="0.75" bottom="0.75" header="0.3" footer="0.3"/>
  <pageSetup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7"/>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8"/>
      <c r="L14" s="28"/>
      <c r="M14" s="28"/>
      <c r="N14" s="28"/>
      <c r="O14" s="28"/>
      <c r="P14" s="28"/>
      <c r="Q14" s="28"/>
      <c r="R14" s="28"/>
      <c r="S14" s="28"/>
      <c r="T14" s="28"/>
      <c r="U14" s="28"/>
      <c r="V14" s="28"/>
      <c r="W14" s="28"/>
      <c r="X14" s="28"/>
      <c r="Y14" s="28"/>
      <c r="Z14" s="28"/>
      <c r="AA14" s="28"/>
    </row>
    <row r="15" spans="1:27" x14ac:dyDescent="0.3">
      <c r="K15" s="28"/>
      <c r="L15" s="28"/>
      <c r="M15" s="28"/>
      <c r="N15" s="28"/>
      <c r="O15" s="28"/>
      <c r="P15" s="28"/>
      <c r="Q15" s="28"/>
      <c r="R15" s="28"/>
      <c r="S15" s="28"/>
      <c r="T15" s="28"/>
      <c r="U15" s="28"/>
      <c r="V15" s="28"/>
      <c r="W15" s="28"/>
      <c r="X15" s="28"/>
      <c r="Y15" s="28"/>
      <c r="Z15" s="28"/>
      <c r="AA15" s="28"/>
    </row>
    <row r="16" spans="1:27" x14ac:dyDescent="0.3">
      <c r="K16" s="28"/>
      <c r="L16" s="28"/>
      <c r="M16" s="28"/>
      <c r="N16" s="28"/>
      <c r="O16" s="28"/>
      <c r="P16" s="28"/>
      <c r="Q16" s="28"/>
      <c r="R16" s="28"/>
      <c r="S16" s="28"/>
      <c r="T16" s="28"/>
      <c r="U16" s="28"/>
      <c r="V16" s="28"/>
      <c r="W16" s="28"/>
      <c r="X16" s="28"/>
      <c r="Y16" s="28"/>
      <c r="Z16" s="28"/>
      <c r="AA16" s="28"/>
    </row>
    <row r="17" spans="11:27" x14ac:dyDescent="0.3">
      <c r="K17" s="28"/>
      <c r="L17" s="28"/>
      <c r="M17" s="28"/>
      <c r="N17" s="28"/>
      <c r="O17" s="28"/>
      <c r="P17" s="28"/>
      <c r="Q17" s="28"/>
      <c r="R17" s="28"/>
      <c r="S17" s="28"/>
      <c r="T17" s="28"/>
      <c r="U17" s="28"/>
      <c r="V17" s="28"/>
      <c r="W17" s="28"/>
      <c r="X17" s="28"/>
      <c r="Y17" s="28"/>
      <c r="Z17" s="28"/>
      <c r="AA17" s="28"/>
    </row>
    <row r="18" spans="11:27" x14ac:dyDescent="0.3">
      <c r="K18" s="28"/>
      <c r="L18" s="28"/>
      <c r="M18" s="28"/>
      <c r="N18" s="28"/>
      <c r="O18" s="28"/>
      <c r="P18" s="28"/>
      <c r="Q18" s="28"/>
      <c r="R18" s="28"/>
      <c r="S18" s="28"/>
      <c r="T18" s="28"/>
      <c r="U18" s="28"/>
      <c r="V18" s="28"/>
      <c r="W18" s="28"/>
      <c r="X18" s="28"/>
      <c r="Y18" s="28"/>
      <c r="Z18" s="28"/>
      <c r="AA18" s="28"/>
    </row>
    <row r="19" spans="11:27" x14ac:dyDescent="0.3">
      <c r="K19" s="28"/>
      <c r="L19" s="28"/>
      <c r="M19" s="28"/>
      <c r="N19" s="28"/>
      <c r="O19" s="28"/>
      <c r="P19" s="28"/>
      <c r="Q19" s="28"/>
      <c r="R19" s="28"/>
      <c r="S19" s="28"/>
      <c r="T19" s="28"/>
      <c r="U19" s="28"/>
      <c r="V19" s="28"/>
      <c r="W19" s="28"/>
      <c r="X19" s="28"/>
      <c r="Y19" s="28"/>
      <c r="Z19" s="28"/>
      <c r="AA19" s="28"/>
    </row>
    <row r="20" spans="11:27" x14ac:dyDescent="0.3">
      <c r="K20" s="28"/>
      <c r="L20" s="28"/>
      <c r="M20" s="28"/>
      <c r="N20" s="28"/>
      <c r="O20" s="28"/>
      <c r="P20" s="28"/>
      <c r="Q20" s="28"/>
      <c r="R20" s="28"/>
      <c r="S20" s="28"/>
      <c r="T20" s="28"/>
      <c r="U20" s="28"/>
      <c r="V20" s="28"/>
      <c r="W20" s="28"/>
      <c r="X20" s="28"/>
      <c r="Y20" s="28"/>
      <c r="Z20" s="28"/>
      <c r="AA20" s="28"/>
    </row>
    <row r="21" spans="11:27" x14ac:dyDescent="0.3">
      <c r="K21" s="28"/>
      <c r="L21" s="28"/>
      <c r="M21" s="28"/>
      <c r="N21" s="28"/>
      <c r="O21" s="28"/>
      <c r="P21" s="28"/>
      <c r="Q21" s="28"/>
      <c r="R21" s="28"/>
      <c r="S21" s="28"/>
      <c r="T21" s="28"/>
      <c r="U21" s="28"/>
      <c r="V21" s="28"/>
      <c r="W21" s="28"/>
      <c r="X21" s="28"/>
      <c r="Y21" s="28"/>
      <c r="Z21" s="28"/>
      <c r="AA21" s="28"/>
    </row>
    <row r="22" spans="11:27" x14ac:dyDescent="0.3">
      <c r="K22" s="28"/>
      <c r="L22" s="28"/>
      <c r="M22" s="28"/>
      <c r="N22" s="28"/>
      <c r="O22" s="28"/>
      <c r="P22" s="28"/>
      <c r="Q22" s="28"/>
      <c r="R22" s="28"/>
      <c r="S22" s="28"/>
      <c r="T22" s="28"/>
      <c r="U22" s="28"/>
      <c r="V22" s="28"/>
      <c r="W22" s="28"/>
      <c r="X22" s="28"/>
      <c r="Y22" s="28"/>
      <c r="Z22" s="28"/>
      <c r="AA22" s="28"/>
    </row>
    <row r="23" spans="11:27" x14ac:dyDescent="0.3">
      <c r="K23" s="28"/>
      <c r="L23" s="28"/>
      <c r="M23" s="28"/>
      <c r="N23" s="28"/>
      <c r="O23" s="28"/>
      <c r="P23" s="28"/>
      <c r="Q23" s="28"/>
      <c r="R23" s="28"/>
      <c r="S23" s="28"/>
      <c r="T23" s="28"/>
      <c r="U23" s="28"/>
      <c r="V23" s="28"/>
      <c r="W23" s="28"/>
      <c r="X23" s="28"/>
      <c r="Y23" s="28"/>
      <c r="Z23" s="28"/>
      <c r="AA23" s="28"/>
    </row>
    <row r="24" spans="11:27" x14ac:dyDescent="0.3">
      <c r="K24" s="28"/>
      <c r="L24" s="28"/>
      <c r="M24" s="28"/>
      <c r="N24" s="28"/>
      <c r="O24" s="28"/>
      <c r="P24" s="28"/>
      <c r="Q24" s="28"/>
      <c r="R24" s="28"/>
      <c r="S24" s="28"/>
      <c r="T24" s="28"/>
      <c r="U24" s="28"/>
      <c r="V24" s="28"/>
      <c r="W24" s="28"/>
      <c r="X24" s="28"/>
      <c r="Y24" s="28"/>
      <c r="Z24" s="28"/>
      <c r="AA24" s="28"/>
    </row>
    <row r="25" spans="11:27" x14ac:dyDescent="0.3">
      <c r="K25" s="28"/>
      <c r="L25" s="28"/>
      <c r="M25" s="28"/>
      <c r="N25" s="28"/>
      <c r="O25" s="28"/>
      <c r="P25" s="28"/>
      <c r="Q25" s="28"/>
      <c r="R25" s="28"/>
      <c r="S25" s="28"/>
      <c r="T25" s="28"/>
      <c r="U25" s="28"/>
      <c r="V25" s="28"/>
      <c r="W25" s="28"/>
      <c r="X25" s="28"/>
      <c r="Y25" s="28"/>
      <c r="Z25" s="28"/>
      <c r="AA25" s="28"/>
    </row>
    <row r="26" spans="11:27" x14ac:dyDescent="0.3">
      <c r="K26" s="28"/>
      <c r="L26" s="28"/>
      <c r="M26" s="28"/>
      <c r="N26" s="28"/>
      <c r="O26" s="28"/>
      <c r="P26" s="28"/>
      <c r="Q26" s="28"/>
      <c r="R26" s="28"/>
      <c r="S26" s="28"/>
      <c r="T26" s="28"/>
      <c r="U26" s="28"/>
      <c r="V26" s="28"/>
      <c r="W26" s="28"/>
      <c r="X26" s="28"/>
      <c r="Y26" s="28"/>
      <c r="Z26" s="28"/>
      <c r="AA26" s="28"/>
    </row>
    <row r="27" spans="11:27" x14ac:dyDescent="0.3">
      <c r="K27" s="28"/>
      <c r="L27" s="28"/>
      <c r="M27" s="28"/>
      <c r="N27" s="28"/>
      <c r="O27" s="28"/>
      <c r="P27" s="28"/>
      <c r="Q27" s="28"/>
      <c r="R27" s="28"/>
      <c r="S27" s="28"/>
      <c r="T27" s="28"/>
      <c r="U27" s="28"/>
      <c r="V27" s="28"/>
      <c r="W27" s="28"/>
      <c r="X27" s="28"/>
      <c r="Y27" s="28"/>
      <c r="Z27" s="28"/>
      <c r="AA27" s="28"/>
    </row>
    <row r="28" spans="11:27" x14ac:dyDescent="0.3">
      <c r="K28" s="28"/>
      <c r="L28" s="28"/>
      <c r="M28" s="28"/>
      <c r="N28" s="28"/>
      <c r="O28" s="28"/>
      <c r="P28" s="28"/>
      <c r="Q28" s="28"/>
      <c r="R28" s="28"/>
      <c r="S28" s="28"/>
      <c r="T28" s="28"/>
      <c r="U28" s="28"/>
      <c r="V28" s="28"/>
      <c r="W28" s="28"/>
      <c r="X28" s="28"/>
      <c r="Y28" s="28"/>
      <c r="Z28" s="28"/>
      <c r="AA28" s="28"/>
    </row>
    <row r="29" spans="11:27" x14ac:dyDescent="0.3">
      <c r="K29" s="28"/>
      <c r="L29" s="28"/>
      <c r="M29" s="28"/>
      <c r="N29" s="28"/>
      <c r="O29" s="28"/>
      <c r="P29" s="28"/>
      <c r="Q29" s="28"/>
      <c r="R29" s="28"/>
      <c r="S29" s="28"/>
      <c r="T29" s="28"/>
      <c r="U29" s="28"/>
      <c r="V29" s="28"/>
      <c r="W29" s="28"/>
      <c r="X29" s="28"/>
      <c r="Y29" s="28"/>
      <c r="Z29" s="28"/>
      <c r="AA29" s="28"/>
    </row>
    <row r="30" spans="11:27" x14ac:dyDescent="0.3">
      <c r="K30" s="28"/>
      <c r="L30" s="28"/>
      <c r="M30" s="28"/>
      <c r="N30" s="28"/>
      <c r="O30" s="28"/>
      <c r="P30" s="28"/>
      <c r="Q30" s="28"/>
      <c r="R30" s="28"/>
      <c r="S30" s="28"/>
      <c r="T30" s="28"/>
      <c r="U30" s="28"/>
      <c r="V30" s="28"/>
      <c r="W30" s="28"/>
      <c r="X30" s="28"/>
      <c r="Y30" s="28"/>
      <c r="Z30" s="28"/>
      <c r="AA30" s="28"/>
    </row>
    <row r="31" spans="11:27" x14ac:dyDescent="0.3">
      <c r="K31" s="28"/>
      <c r="L31" s="28"/>
      <c r="M31" s="28"/>
      <c r="N31" s="28"/>
      <c r="O31" s="28"/>
      <c r="P31" s="28"/>
      <c r="Q31" s="28"/>
      <c r="R31" s="28"/>
      <c r="S31" s="28"/>
      <c r="T31" s="28"/>
      <c r="U31" s="28"/>
      <c r="V31" s="28"/>
      <c r="W31" s="28"/>
      <c r="X31" s="28"/>
      <c r="Y31" s="28"/>
      <c r="Z31" s="28"/>
      <c r="AA31" s="28"/>
    </row>
    <row r="32" spans="11:27" x14ac:dyDescent="0.3">
      <c r="K32" s="28"/>
      <c r="L32" s="28"/>
      <c r="M32" s="28"/>
      <c r="N32" s="28"/>
      <c r="O32" s="28"/>
      <c r="P32" s="28"/>
      <c r="Q32" s="28"/>
      <c r="R32" s="28"/>
      <c r="S32" s="28"/>
      <c r="T32" s="28"/>
      <c r="U32" s="28"/>
      <c r="V32" s="28"/>
      <c r="W32" s="28"/>
      <c r="X32" s="28"/>
      <c r="Y32" s="28"/>
      <c r="Z32" s="28"/>
      <c r="AA32" s="28"/>
    </row>
    <row r="33" spans="11:27" x14ac:dyDescent="0.3">
      <c r="K33" s="28"/>
      <c r="L33" s="28"/>
      <c r="M33" s="28"/>
      <c r="N33" s="28"/>
      <c r="O33" s="28"/>
      <c r="P33" s="28"/>
      <c r="Q33" s="28"/>
      <c r="R33" s="28"/>
      <c r="S33" s="28"/>
      <c r="T33" s="28"/>
      <c r="U33" s="28"/>
      <c r="V33" s="28"/>
      <c r="W33" s="28"/>
      <c r="X33" s="28"/>
      <c r="Y33" s="28"/>
      <c r="Z33" s="28"/>
      <c r="AA33" s="28"/>
    </row>
    <row r="34" spans="11:27" x14ac:dyDescent="0.3">
      <c r="K34" s="28"/>
      <c r="L34" s="28"/>
      <c r="M34" s="28"/>
      <c r="N34" s="28"/>
      <c r="O34" s="28"/>
      <c r="P34" s="28"/>
      <c r="Q34" s="28"/>
      <c r="R34" s="28"/>
      <c r="S34" s="28"/>
      <c r="T34" s="28"/>
      <c r="U34" s="28"/>
      <c r="V34" s="28"/>
      <c r="W34" s="28"/>
      <c r="X34" s="28"/>
      <c r="Y34" s="28"/>
      <c r="Z34" s="28"/>
      <c r="AA34" s="28"/>
    </row>
    <row r="35" spans="11:27" x14ac:dyDescent="0.3">
      <c r="K35" s="28"/>
      <c r="L35" s="28"/>
      <c r="M35" s="28"/>
      <c r="N35" s="28"/>
      <c r="O35" s="28"/>
      <c r="P35" s="28"/>
      <c r="Q35" s="28"/>
      <c r="R35" s="28"/>
      <c r="S35" s="28"/>
      <c r="T35" s="28"/>
      <c r="U35" s="28"/>
      <c r="V35" s="28"/>
      <c r="W35" s="28"/>
      <c r="X35" s="28"/>
      <c r="Y35" s="28"/>
      <c r="Z35" s="28"/>
      <c r="AA35" s="28"/>
    </row>
    <row r="36" spans="11:27" x14ac:dyDescent="0.3">
      <c r="K36" s="28"/>
      <c r="L36" s="28"/>
      <c r="M36" s="28"/>
      <c r="N36" s="28"/>
      <c r="O36" s="28"/>
      <c r="P36" s="28"/>
      <c r="Q36" s="28"/>
      <c r="R36" s="28"/>
      <c r="S36" s="28"/>
      <c r="T36" s="28"/>
      <c r="U36" s="28"/>
      <c r="V36" s="28"/>
      <c r="W36" s="28"/>
      <c r="X36" s="28"/>
      <c r="Y36" s="28"/>
      <c r="Z36" s="28"/>
      <c r="AA36" s="28"/>
    </row>
    <row r="37" spans="11:27" x14ac:dyDescent="0.3">
      <c r="K37" s="28"/>
      <c r="L37" s="28"/>
      <c r="M37" s="28"/>
      <c r="N37" s="28"/>
      <c r="O37" s="28"/>
      <c r="P37" s="28"/>
      <c r="Q37" s="28"/>
      <c r="R37" s="28"/>
      <c r="S37" s="28"/>
      <c r="T37" s="28"/>
      <c r="U37" s="28"/>
      <c r="V37" s="28"/>
      <c r="W37" s="28"/>
      <c r="X37" s="28"/>
      <c r="Y37" s="28"/>
      <c r="Z37" s="28"/>
      <c r="AA37" s="28"/>
    </row>
    <row r="38" spans="11:27" x14ac:dyDescent="0.3">
      <c r="K38" s="28"/>
      <c r="L38" s="28"/>
      <c r="M38" s="28"/>
      <c r="N38" s="28"/>
      <c r="O38" s="28"/>
      <c r="P38" s="28"/>
      <c r="Q38" s="28"/>
      <c r="R38" s="28"/>
      <c r="S38" s="28"/>
      <c r="T38" s="28"/>
      <c r="U38" s="28"/>
      <c r="V38" s="28"/>
      <c r="W38" s="28"/>
      <c r="X38" s="28"/>
      <c r="Y38" s="28"/>
      <c r="Z38" s="28"/>
      <c r="AA38" s="28"/>
    </row>
    <row r="39" spans="11:27" x14ac:dyDescent="0.3">
      <c r="K39" s="28"/>
      <c r="L39" s="28"/>
      <c r="M39" s="28"/>
      <c r="N39" s="28"/>
      <c r="O39" s="28"/>
      <c r="P39" s="28"/>
      <c r="Q39" s="28"/>
      <c r="R39" s="28"/>
      <c r="S39" s="28"/>
      <c r="T39" s="28"/>
      <c r="U39" s="28"/>
      <c r="V39" s="28"/>
      <c r="W39" s="28"/>
      <c r="X39" s="28"/>
      <c r="Y39" s="28"/>
      <c r="Z39" s="28"/>
      <c r="AA39" s="28"/>
    </row>
    <row r="40" spans="11:27" x14ac:dyDescent="0.3">
      <c r="K40" s="28"/>
      <c r="L40" s="28"/>
      <c r="M40" s="28"/>
      <c r="N40" s="28"/>
      <c r="O40" s="28"/>
      <c r="P40" s="28"/>
      <c r="Q40" s="28"/>
      <c r="R40" s="28"/>
      <c r="S40" s="28"/>
      <c r="T40" s="28"/>
      <c r="U40" s="28"/>
      <c r="V40" s="28"/>
      <c r="W40" s="28"/>
      <c r="X40" s="28"/>
      <c r="Y40" s="28"/>
      <c r="Z40" s="28"/>
      <c r="AA40" s="28"/>
    </row>
    <row r="41" spans="11:27" x14ac:dyDescent="0.3">
      <c r="K41" s="28"/>
      <c r="L41" s="28"/>
      <c r="M41" s="28"/>
      <c r="N41" s="28"/>
      <c r="O41" s="28"/>
      <c r="P41" s="28"/>
      <c r="Q41" s="28"/>
      <c r="R41" s="28"/>
      <c r="S41" s="28"/>
      <c r="T41" s="28"/>
      <c r="U41" s="28"/>
      <c r="V41" s="28"/>
      <c r="W41" s="28"/>
      <c r="X41" s="28"/>
      <c r="Y41" s="28"/>
      <c r="Z41" s="28"/>
      <c r="AA41" s="28"/>
    </row>
    <row r="42" spans="11:27" x14ac:dyDescent="0.3">
      <c r="K42" s="28"/>
      <c r="L42" s="28"/>
      <c r="M42" s="28"/>
      <c r="N42" s="28"/>
      <c r="O42" s="28"/>
      <c r="P42" s="28"/>
      <c r="Q42" s="28"/>
      <c r="R42" s="28"/>
      <c r="S42" s="28"/>
      <c r="T42" s="28"/>
      <c r="U42" s="28"/>
      <c r="V42" s="28"/>
      <c r="W42" s="28"/>
      <c r="X42" s="28"/>
      <c r="Y42" s="28"/>
      <c r="Z42" s="28"/>
      <c r="AA42" s="28"/>
    </row>
    <row r="43" spans="11:27" x14ac:dyDescent="0.3">
      <c r="K43" s="28"/>
      <c r="L43" s="28"/>
      <c r="M43" s="28"/>
      <c r="N43" s="28"/>
      <c r="O43" s="28"/>
      <c r="P43" s="28"/>
      <c r="Q43" s="28"/>
      <c r="R43" s="28"/>
      <c r="S43" s="28"/>
      <c r="T43" s="28"/>
      <c r="U43" s="28"/>
      <c r="V43" s="28"/>
      <c r="W43" s="28"/>
      <c r="X43" s="28"/>
      <c r="Y43" s="28"/>
      <c r="Z43" s="28"/>
      <c r="AA43" s="28"/>
    </row>
    <row r="44" spans="11:27" x14ac:dyDescent="0.3">
      <c r="K44" s="28"/>
      <c r="L44" s="28"/>
      <c r="M44" s="28"/>
      <c r="N44" s="28"/>
      <c r="O44" s="28"/>
      <c r="P44" s="28"/>
      <c r="Q44" s="28"/>
      <c r="R44" s="28"/>
      <c r="S44" s="28"/>
      <c r="T44" s="28"/>
      <c r="U44" s="28"/>
      <c r="V44" s="28"/>
      <c r="W44" s="28"/>
      <c r="X44" s="28"/>
      <c r="Y44" s="28"/>
      <c r="Z44" s="28"/>
      <c r="AA44" s="28"/>
    </row>
    <row r="45" spans="11:27" x14ac:dyDescent="0.3">
      <c r="K45" s="28"/>
      <c r="L45" s="28"/>
      <c r="M45" s="28"/>
      <c r="N45" s="28"/>
      <c r="O45" s="28"/>
      <c r="P45" s="28"/>
      <c r="Q45" s="28"/>
      <c r="R45" s="28"/>
      <c r="S45" s="28"/>
      <c r="T45" s="28"/>
      <c r="U45" s="28"/>
      <c r="V45" s="28"/>
      <c r="W45" s="28"/>
      <c r="X45" s="28"/>
      <c r="Y45" s="28"/>
      <c r="Z45" s="28"/>
      <c r="AA45" s="28"/>
    </row>
    <row r="46" spans="11:27" x14ac:dyDescent="0.3">
      <c r="K46" s="28"/>
      <c r="L46" s="28"/>
      <c r="M46" s="28"/>
      <c r="N46" s="28"/>
      <c r="O46" s="28"/>
      <c r="P46" s="28"/>
      <c r="Q46" s="28"/>
      <c r="R46" s="28"/>
      <c r="S46" s="28"/>
      <c r="T46" s="28"/>
      <c r="U46" s="28"/>
      <c r="V46" s="28"/>
      <c r="W46" s="28"/>
      <c r="X46" s="28"/>
      <c r="Y46" s="28"/>
      <c r="Z46" s="28"/>
      <c r="AA46" s="28"/>
    </row>
    <row r="47" spans="11:27" x14ac:dyDescent="0.3">
      <c r="K47" s="28"/>
      <c r="L47" s="28"/>
      <c r="M47" s="28"/>
      <c r="N47" s="28"/>
      <c r="O47" s="28"/>
      <c r="P47" s="28"/>
      <c r="Q47" s="28"/>
      <c r="R47" s="28"/>
      <c r="S47" s="28"/>
      <c r="T47" s="28"/>
      <c r="U47" s="28"/>
      <c r="V47" s="28"/>
      <c r="W47" s="28"/>
      <c r="X47" s="28"/>
      <c r="Y47" s="28"/>
      <c r="Z47" s="28"/>
      <c r="AA47" s="28"/>
    </row>
  </sheetData>
  <pageMargins left="0.7" right="0.7" top="0.75" bottom="0.75" header="0.3" footer="0.3"/>
  <pageSetup scale="2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O24:U50"/>
  <sheetViews>
    <sheetView zoomScale="60" zoomScaleNormal="60" workbookViewId="0"/>
  </sheetViews>
  <sheetFormatPr defaultColWidth="9.109375" defaultRowHeight="14.4" x14ac:dyDescent="0.3"/>
  <cols>
    <col min="1" max="14" width="9.109375" style="55"/>
    <col min="15" max="15" width="10.33203125" style="55" customWidth="1"/>
    <col min="16" max="18" width="9.109375" style="55"/>
    <col min="19" max="19" width="11" style="55" customWidth="1"/>
    <col min="20" max="16384" width="9.109375" style="55"/>
  </cols>
  <sheetData>
    <row r="24" spans="15:21" ht="28.8" x14ac:dyDescent="0.55000000000000004">
      <c r="O24" s="165" t="s">
        <v>113</v>
      </c>
      <c r="P24" s="165" t="s">
        <v>116</v>
      </c>
      <c r="Q24" s="165" t="s">
        <v>117</v>
      </c>
      <c r="S24" s="166">
        <v>0.6</v>
      </c>
      <c r="T24" s="167">
        <v>0.2</v>
      </c>
      <c r="U24" s="167">
        <v>0.2</v>
      </c>
    </row>
    <row r="25" spans="15:21" ht="25.8" x14ac:dyDescent="0.3">
      <c r="O25" s="168">
        <v>0.5</v>
      </c>
      <c r="P25" s="168">
        <v>0.3</v>
      </c>
      <c r="Q25" s="168">
        <v>0.2</v>
      </c>
      <c r="S25" s="167">
        <v>0.1</v>
      </c>
      <c r="T25" s="166">
        <v>0.7</v>
      </c>
      <c r="U25" s="167">
        <v>0.2</v>
      </c>
    </row>
    <row r="26" spans="15:21" ht="25.8" x14ac:dyDescent="0.3">
      <c r="S26" s="167">
        <v>0.2</v>
      </c>
      <c r="T26" s="167">
        <v>0.3</v>
      </c>
      <c r="U26" s="166">
        <v>0.5</v>
      </c>
    </row>
    <row r="29" spans="15:21" ht="25.8" x14ac:dyDescent="0.3">
      <c r="O29" s="169"/>
      <c r="P29" s="169"/>
      <c r="Q29" s="169"/>
      <c r="S29" s="170"/>
    </row>
    <row r="30" spans="15:21" x14ac:dyDescent="0.3">
      <c r="O30" s="171"/>
    </row>
    <row r="31" spans="15:21" ht="25.8" x14ac:dyDescent="0.3">
      <c r="S31" s="170"/>
    </row>
    <row r="33" spans="15:21" ht="25.8" x14ac:dyDescent="0.3">
      <c r="S33" s="170"/>
    </row>
    <row r="41" spans="15:21" ht="25.8" x14ac:dyDescent="0.3">
      <c r="S41" s="166">
        <v>0.6</v>
      </c>
      <c r="T41" s="167">
        <v>0.2</v>
      </c>
      <c r="U41" s="167">
        <v>0.2</v>
      </c>
    </row>
    <row r="42" spans="15:21" ht="25.8" x14ac:dyDescent="0.3">
      <c r="O42" s="172">
        <f>S29</f>
        <v>0</v>
      </c>
      <c r="P42" s="172">
        <f>S31</f>
        <v>0</v>
      </c>
      <c r="Q42" s="172">
        <f>S33</f>
        <v>0</v>
      </c>
      <c r="S42" s="167">
        <v>0.1</v>
      </c>
      <c r="T42" s="166">
        <v>0.7</v>
      </c>
      <c r="U42" s="167">
        <v>0.2</v>
      </c>
    </row>
    <row r="43" spans="15:21" ht="25.8" x14ac:dyDescent="0.3">
      <c r="S43" s="167">
        <v>0.2</v>
      </c>
      <c r="T43" s="167">
        <v>0.3</v>
      </c>
      <c r="U43" s="166">
        <v>0.5</v>
      </c>
    </row>
    <row r="46" spans="15:21" ht="25.8" x14ac:dyDescent="0.3">
      <c r="S46" s="170"/>
    </row>
    <row r="48" spans="15:21" ht="25.8" x14ac:dyDescent="0.3">
      <c r="S48" s="170"/>
    </row>
    <row r="50" spans="19:19" ht="25.8" x14ac:dyDescent="0.3">
      <c r="S50" s="170"/>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2:AH80"/>
  <sheetViews>
    <sheetView zoomScale="70" zoomScaleNormal="70" workbookViewId="0"/>
  </sheetViews>
  <sheetFormatPr defaultColWidth="9.109375" defaultRowHeight="14.4" x14ac:dyDescent="0.3"/>
  <cols>
    <col min="1" max="9" width="9.109375" style="55"/>
    <col min="10" max="10" width="11.5546875" style="55" customWidth="1"/>
    <col min="11" max="11" width="12.44140625" style="55" customWidth="1"/>
    <col min="12" max="12" width="15.6640625" style="55" customWidth="1"/>
    <col min="13" max="15" width="9.109375" style="55"/>
    <col min="16" max="16" width="9.33203125" style="55" customWidth="1"/>
    <col min="17" max="17" width="8.109375" style="55" customWidth="1"/>
    <col min="18" max="20" width="9.109375" style="55"/>
    <col min="21" max="21" width="7.44140625" style="55" customWidth="1"/>
    <col min="22" max="22" width="8.109375" style="55" customWidth="1"/>
    <col min="23" max="24" width="9.109375" style="55"/>
    <col min="25" max="25" width="11.5546875" style="55" customWidth="1"/>
    <col min="26" max="16384" width="9.109375" style="55"/>
  </cols>
  <sheetData>
    <row r="12" spans="2:34" x14ac:dyDescent="0.3">
      <c r="B12" s="55" t="s">
        <v>74</v>
      </c>
    </row>
    <row r="14" spans="2:34" x14ac:dyDescent="0.3">
      <c r="T14" s="78"/>
      <c r="U14" s="78"/>
      <c r="V14" s="78"/>
      <c r="W14" s="78"/>
      <c r="X14" s="78"/>
      <c r="Y14" s="78"/>
      <c r="Z14" s="78"/>
      <c r="AA14" s="78"/>
      <c r="AB14" s="78"/>
      <c r="AC14" s="78"/>
      <c r="AD14" s="78"/>
      <c r="AE14" s="78"/>
      <c r="AF14" s="78"/>
      <c r="AG14" s="78"/>
      <c r="AH14" s="78"/>
    </row>
    <row r="15" spans="2:34" x14ac:dyDescent="0.3">
      <c r="T15" s="78"/>
      <c r="U15" s="78"/>
      <c r="V15" s="78"/>
      <c r="W15" s="78"/>
      <c r="X15" s="78"/>
      <c r="Y15" s="78"/>
      <c r="Z15" s="78"/>
      <c r="AA15" s="78"/>
      <c r="AB15" s="78"/>
      <c r="AC15" s="78"/>
      <c r="AD15" s="78"/>
      <c r="AE15" s="78"/>
      <c r="AF15" s="78"/>
      <c r="AG15" s="78"/>
      <c r="AH15" s="78"/>
    </row>
    <row r="16" spans="2:34" x14ac:dyDescent="0.3">
      <c r="T16" s="78"/>
      <c r="U16" s="78"/>
      <c r="V16" s="78"/>
      <c r="W16" s="78"/>
      <c r="X16" s="78"/>
      <c r="Y16" s="78"/>
      <c r="Z16" s="78"/>
      <c r="AA16" s="78"/>
      <c r="AB16" s="78"/>
      <c r="AC16" s="78"/>
      <c r="AD16" s="78"/>
      <c r="AE16" s="78"/>
      <c r="AF16" s="78"/>
      <c r="AG16" s="78"/>
      <c r="AH16" s="78"/>
    </row>
    <row r="17" spans="13:34" x14ac:dyDescent="0.3">
      <c r="T17" s="78"/>
      <c r="U17" s="78"/>
      <c r="V17" s="78"/>
      <c r="W17" s="78"/>
      <c r="X17" s="78"/>
      <c r="Y17" s="78"/>
      <c r="Z17" s="78"/>
      <c r="AA17" s="78"/>
      <c r="AB17" s="78"/>
      <c r="AC17" s="78"/>
      <c r="AD17" s="78"/>
      <c r="AE17" s="78"/>
      <c r="AF17" s="78"/>
      <c r="AG17" s="78"/>
      <c r="AH17" s="78"/>
    </row>
    <row r="18" spans="13:34" x14ac:dyDescent="0.3">
      <c r="T18" s="78"/>
      <c r="U18" s="78"/>
      <c r="V18" s="78"/>
      <c r="W18" s="78"/>
      <c r="X18" s="78"/>
      <c r="Y18" s="78"/>
      <c r="Z18" s="78"/>
      <c r="AA18" s="78"/>
      <c r="AB18" s="78"/>
      <c r="AC18" s="78"/>
      <c r="AD18" s="78"/>
      <c r="AE18" s="78"/>
      <c r="AF18" s="78"/>
      <c r="AG18" s="78"/>
      <c r="AH18" s="78"/>
    </row>
    <row r="19" spans="13:34" x14ac:dyDescent="0.3">
      <c r="T19" s="78"/>
      <c r="U19" s="78"/>
      <c r="V19" s="78"/>
      <c r="W19" s="78"/>
      <c r="X19" s="78"/>
      <c r="Y19" s="78"/>
      <c r="Z19" s="78"/>
      <c r="AA19" s="78"/>
      <c r="AB19" s="78"/>
      <c r="AC19" s="78"/>
      <c r="AD19" s="78"/>
      <c r="AE19" s="78"/>
      <c r="AF19" s="78"/>
      <c r="AG19" s="78"/>
      <c r="AH19" s="78"/>
    </row>
    <row r="20" spans="13:34" ht="23.4" x14ac:dyDescent="0.45">
      <c r="Q20" s="79"/>
      <c r="R20" s="82"/>
      <c r="S20" s="82"/>
      <c r="T20" s="92"/>
      <c r="U20" s="92"/>
      <c r="V20" s="78"/>
      <c r="W20" s="78"/>
      <c r="X20" s="78"/>
      <c r="Y20" s="78"/>
      <c r="Z20" s="78"/>
      <c r="AA20" s="78"/>
      <c r="AB20" s="78"/>
      <c r="AC20" s="78"/>
      <c r="AD20" s="78"/>
      <c r="AE20" s="78"/>
      <c r="AF20" s="78"/>
      <c r="AG20" s="78"/>
      <c r="AH20" s="78"/>
    </row>
    <row r="21" spans="13:34" ht="23.4" x14ac:dyDescent="0.45">
      <c r="Q21" s="79"/>
      <c r="R21" s="82"/>
      <c r="S21" s="82"/>
      <c r="T21" s="92"/>
      <c r="U21" s="92"/>
      <c r="V21" s="78"/>
      <c r="W21" s="78"/>
      <c r="X21" s="78"/>
      <c r="Y21" s="78"/>
      <c r="Z21" s="78"/>
      <c r="AA21" s="78"/>
      <c r="AB21" s="78"/>
      <c r="AC21" s="78"/>
      <c r="AD21" s="78"/>
      <c r="AE21" s="78"/>
      <c r="AF21" s="78"/>
      <c r="AG21" s="78"/>
      <c r="AH21" s="78"/>
    </row>
    <row r="22" spans="13:34" ht="23.25" customHeight="1" x14ac:dyDescent="0.45">
      <c r="Q22" s="79"/>
      <c r="R22" s="82"/>
      <c r="S22" s="82"/>
      <c r="T22" s="92"/>
      <c r="U22" s="92"/>
      <c r="W22" s="78"/>
      <c r="X22" s="365">
        <f>10*3+7*1</f>
        <v>37</v>
      </c>
      <c r="Y22" s="365"/>
      <c r="Z22" s="78"/>
      <c r="AA22" s="78"/>
      <c r="AB22" s="78"/>
      <c r="AC22" s="78"/>
      <c r="AD22" s="78"/>
      <c r="AE22" s="78"/>
      <c r="AF22" s="78"/>
      <c r="AG22" s="78"/>
      <c r="AH22" s="78"/>
    </row>
    <row r="23" spans="13:34" ht="23.25" customHeight="1" x14ac:dyDescent="0.45">
      <c r="Q23" s="79"/>
      <c r="R23" s="82"/>
      <c r="S23" s="82"/>
      <c r="T23" s="92"/>
      <c r="U23" s="92"/>
      <c r="W23" s="78"/>
      <c r="X23" s="365"/>
      <c r="Y23" s="365"/>
      <c r="Z23" s="78"/>
      <c r="AA23" s="78"/>
      <c r="AB23" s="78"/>
      <c r="AC23" s="78"/>
      <c r="AD23" s="78"/>
      <c r="AE23" s="78"/>
      <c r="AF23" s="78"/>
      <c r="AG23" s="78"/>
      <c r="AH23" s="78"/>
    </row>
    <row r="24" spans="13:34" ht="23.4" x14ac:dyDescent="0.45">
      <c r="M24" s="81"/>
      <c r="Q24" s="79"/>
      <c r="R24" s="82"/>
      <c r="S24" s="82"/>
      <c r="T24" s="92"/>
      <c r="U24" s="92"/>
      <c r="V24" s="78"/>
      <c r="W24" s="78"/>
      <c r="X24" s="78"/>
      <c r="Y24" s="78"/>
      <c r="Z24" s="78"/>
      <c r="AA24" s="78"/>
      <c r="AB24" s="78"/>
      <c r="AC24" s="78"/>
      <c r="AD24" s="78"/>
      <c r="AE24" s="78"/>
      <c r="AF24" s="78"/>
      <c r="AG24" s="78"/>
      <c r="AH24" s="78"/>
    </row>
    <row r="25" spans="13:34" ht="23.4" x14ac:dyDescent="0.45">
      <c r="Q25" s="82"/>
      <c r="R25" s="82"/>
      <c r="S25" s="82"/>
      <c r="T25" s="92"/>
      <c r="U25" s="92"/>
      <c r="V25" s="78"/>
      <c r="W25" s="78"/>
      <c r="X25" s="78"/>
      <c r="Y25" s="78"/>
      <c r="Z25" s="78"/>
      <c r="AA25" s="78"/>
      <c r="AB25" s="78"/>
      <c r="AC25" s="78"/>
      <c r="AD25" s="78"/>
      <c r="AE25" s="78"/>
      <c r="AF25" s="78"/>
      <c r="AG25" s="78"/>
      <c r="AH25" s="78"/>
    </row>
    <row r="26" spans="13:34" ht="23.4" x14ac:dyDescent="0.45">
      <c r="Q26" s="83"/>
      <c r="R26" s="147"/>
      <c r="S26" s="82"/>
      <c r="T26" s="92"/>
      <c r="U26" s="92"/>
      <c r="V26" s="78"/>
      <c r="W26" s="78"/>
      <c r="X26" s="78"/>
      <c r="Y26" s="78"/>
      <c r="Z26" s="78"/>
      <c r="AA26" s="78"/>
      <c r="AB26" s="78"/>
      <c r="AC26" s="78"/>
      <c r="AD26" s="78"/>
      <c r="AE26" s="78"/>
      <c r="AF26" s="78"/>
      <c r="AG26" s="78"/>
      <c r="AH26" s="78"/>
    </row>
    <row r="27" spans="13:34" ht="23.4" x14ac:dyDescent="0.45">
      <c r="Q27" s="82"/>
      <c r="R27" s="82"/>
      <c r="S27" s="82"/>
      <c r="T27" s="92"/>
      <c r="U27" s="92"/>
      <c r="W27" s="78"/>
      <c r="X27" s="365">
        <f>10*0.8727+7*2</f>
        <v>22.727</v>
      </c>
      <c r="Y27" s="365"/>
      <c r="Z27" s="78"/>
      <c r="AA27" s="78"/>
      <c r="AB27" s="78"/>
      <c r="AC27" s="78"/>
      <c r="AD27" s="78"/>
      <c r="AE27" s="78"/>
      <c r="AF27" s="78"/>
      <c r="AG27" s="78"/>
      <c r="AH27" s="78"/>
    </row>
    <row r="28" spans="13:34" ht="23.4" x14ac:dyDescent="0.45">
      <c r="Q28" s="82"/>
      <c r="R28" s="82"/>
      <c r="S28" s="82"/>
      <c r="T28" s="92"/>
      <c r="U28" s="92"/>
      <c r="W28" s="78"/>
      <c r="X28" s="365"/>
      <c r="Y28" s="365"/>
      <c r="Z28" s="78"/>
      <c r="AA28" s="78"/>
      <c r="AB28" s="78"/>
      <c r="AC28" s="78"/>
      <c r="AD28" s="78"/>
      <c r="AE28" s="78"/>
      <c r="AF28" s="78"/>
      <c r="AG28" s="78"/>
      <c r="AH28" s="78"/>
    </row>
    <row r="29" spans="13:34" x14ac:dyDescent="0.3">
      <c r="T29" s="78"/>
      <c r="U29" s="78"/>
      <c r="V29" s="78"/>
      <c r="W29" s="78"/>
      <c r="X29" s="78"/>
      <c r="Y29" s="78"/>
      <c r="Z29" s="78"/>
      <c r="AA29" s="78"/>
      <c r="AB29" s="78"/>
      <c r="AC29" s="78"/>
      <c r="AD29" s="78"/>
      <c r="AE29" s="78"/>
      <c r="AF29" s="78"/>
      <c r="AG29" s="78"/>
      <c r="AH29" s="78"/>
    </row>
    <row r="30" spans="13:34" x14ac:dyDescent="0.3">
      <c r="T30" s="78"/>
      <c r="U30" s="78"/>
      <c r="V30" s="78"/>
      <c r="W30" s="78"/>
      <c r="X30" s="78"/>
      <c r="Y30" s="78"/>
      <c r="Z30" s="78"/>
      <c r="AA30" s="78"/>
      <c r="AB30" s="78"/>
      <c r="AC30" s="78"/>
      <c r="AD30" s="78"/>
      <c r="AE30" s="78"/>
      <c r="AF30" s="78"/>
      <c r="AG30" s="78"/>
      <c r="AH30" s="78"/>
    </row>
    <row r="31" spans="13:34" x14ac:dyDescent="0.3">
      <c r="T31" s="78"/>
      <c r="U31" s="78"/>
      <c r="V31" s="78"/>
      <c r="W31" s="78"/>
      <c r="X31" s="78"/>
      <c r="Y31" s="78"/>
      <c r="Z31" s="78"/>
      <c r="AA31" s="78"/>
      <c r="AB31" s="78"/>
      <c r="AC31" s="78"/>
      <c r="AD31" s="78"/>
      <c r="AE31" s="78"/>
      <c r="AF31" s="78"/>
      <c r="AG31" s="78"/>
      <c r="AH31" s="78"/>
    </row>
    <row r="32" spans="13:34" x14ac:dyDescent="0.3">
      <c r="T32" s="78"/>
      <c r="U32" s="78"/>
      <c r="V32" s="78"/>
      <c r="W32" s="78"/>
      <c r="X32" s="78"/>
      <c r="Y32" s="78"/>
      <c r="Z32" s="78"/>
      <c r="AA32" s="78"/>
      <c r="AB32" s="78"/>
      <c r="AC32" s="78"/>
      <c r="AD32" s="78"/>
      <c r="AE32" s="78"/>
      <c r="AF32" s="78"/>
      <c r="AG32" s="78"/>
      <c r="AH32" s="78"/>
    </row>
    <row r="33" spans="16:34" x14ac:dyDescent="0.3">
      <c r="T33" s="78"/>
      <c r="U33" s="78"/>
      <c r="V33" s="78"/>
      <c r="W33" s="78"/>
      <c r="X33" s="78"/>
      <c r="Y33" s="78"/>
      <c r="Z33" s="78"/>
      <c r="AA33" s="78"/>
      <c r="AB33" s="78"/>
      <c r="AC33" s="78"/>
      <c r="AD33" s="78"/>
      <c r="AE33" s="78"/>
      <c r="AF33" s="78"/>
      <c r="AG33" s="78"/>
      <c r="AH33" s="78"/>
    </row>
    <row r="34" spans="16:34" ht="15" customHeight="1" x14ac:dyDescent="0.3">
      <c r="T34" s="78"/>
      <c r="U34" s="78"/>
      <c r="V34" s="78"/>
      <c r="W34" s="78"/>
      <c r="X34" s="366">
        <f>45/60</f>
        <v>0.75</v>
      </c>
      <c r="Y34" s="366"/>
      <c r="Z34" s="78"/>
      <c r="AA34" s="78"/>
      <c r="AB34" s="78"/>
      <c r="AC34" s="78"/>
      <c r="AD34" s="78"/>
      <c r="AE34" s="78"/>
      <c r="AF34" s="78"/>
      <c r="AG34" s="78"/>
      <c r="AH34" s="78"/>
    </row>
    <row r="35" spans="16:34" ht="15" customHeight="1" x14ac:dyDescent="0.3">
      <c r="T35" s="78"/>
      <c r="U35" s="78"/>
      <c r="V35" s="78"/>
      <c r="W35" s="78"/>
      <c r="X35" s="366"/>
      <c r="Y35" s="366"/>
      <c r="Z35" s="78"/>
      <c r="AA35" s="78"/>
      <c r="AB35" s="78"/>
      <c r="AC35" s="78"/>
      <c r="AD35" s="78"/>
      <c r="AE35" s="78"/>
      <c r="AF35" s="78"/>
      <c r="AG35" s="78"/>
      <c r="AH35" s="78"/>
    </row>
    <row r="36" spans="16:34" x14ac:dyDescent="0.3">
      <c r="T36" s="78"/>
      <c r="U36" s="78"/>
      <c r="V36" s="78"/>
      <c r="W36" s="78"/>
      <c r="X36" s="366"/>
      <c r="Y36" s="366"/>
      <c r="Z36" s="78"/>
      <c r="AA36" s="78"/>
      <c r="AB36" s="78"/>
      <c r="AC36" s="78"/>
      <c r="AD36" s="78"/>
      <c r="AE36" s="78"/>
      <c r="AF36" s="78"/>
      <c r="AG36" s="78"/>
      <c r="AH36" s="78"/>
    </row>
    <row r="37" spans="16:34" x14ac:dyDescent="0.3">
      <c r="T37" s="78"/>
      <c r="U37" s="78"/>
      <c r="V37" s="78"/>
      <c r="W37" s="78"/>
      <c r="X37" s="78"/>
      <c r="Y37" s="78"/>
      <c r="Z37" s="78"/>
      <c r="AA37" s="78"/>
      <c r="AB37" s="78"/>
      <c r="AC37" s="78"/>
      <c r="AD37" s="78"/>
      <c r="AE37" s="78"/>
      <c r="AF37" s="78"/>
      <c r="AG37" s="78"/>
      <c r="AH37" s="78"/>
    </row>
    <row r="40" spans="16:34" ht="25.8" x14ac:dyDescent="0.5">
      <c r="P40" s="85"/>
      <c r="Q40" s="85"/>
      <c r="R40" s="85"/>
      <c r="S40" s="85"/>
      <c r="T40" s="85"/>
      <c r="U40" s="85"/>
      <c r="V40" s="85"/>
      <c r="W40" s="85"/>
      <c r="X40" s="85"/>
      <c r="Y40" s="85"/>
      <c r="Z40" s="85"/>
      <c r="AA40" s="85"/>
      <c r="AB40" s="85"/>
    </row>
    <row r="41" spans="16:34" ht="25.8" x14ac:dyDescent="0.5">
      <c r="P41" s="85"/>
      <c r="Q41" s="85"/>
      <c r="R41" s="85"/>
      <c r="S41" s="85"/>
      <c r="T41" s="85"/>
      <c r="U41" s="85"/>
      <c r="V41" s="85"/>
      <c r="W41" s="85"/>
      <c r="X41" s="85"/>
      <c r="Y41" s="85"/>
      <c r="Z41" s="85"/>
      <c r="AA41" s="85"/>
      <c r="AB41" s="85"/>
    </row>
    <row r="42" spans="16:34" ht="25.8" x14ac:dyDescent="0.5">
      <c r="P42" s="85"/>
      <c r="Q42" s="85"/>
      <c r="R42" s="85"/>
      <c r="S42" s="85"/>
      <c r="T42" s="85"/>
      <c r="U42" s="85"/>
      <c r="V42" s="85"/>
      <c r="W42" s="85"/>
      <c r="X42" s="85"/>
      <c r="Y42" s="85"/>
      <c r="Z42" s="85"/>
      <c r="AA42" s="85"/>
      <c r="AB42" s="85"/>
    </row>
    <row r="43" spans="16:34" ht="25.8" x14ac:dyDescent="0.5">
      <c r="P43" s="85"/>
      <c r="Q43" s="85"/>
      <c r="R43" s="85"/>
      <c r="S43" s="85"/>
      <c r="T43" s="85"/>
      <c r="U43" s="85"/>
      <c r="V43" s="85"/>
      <c r="W43" s="85"/>
      <c r="X43" s="85"/>
      <c r="Y43" s="85"/>
      <c r="Z43" s="85"/>
      <c r="AA43" s="85"/>
      <c r="AB43" s="85"/>
    </row>
    <row r="44" spans="16:34" ht="25.8" x14ac:dyDescent="0.5">
      <c r="P44" s="85"/>
      <c r="Q44" s="85"/>
      <c r="R44" s="85"/>
      <c r="S44" s="85"/>
      <c r="T44" s="85"/>
      <c r="U44" s="85"/>
      <c r="V44" s="85"/>
      <c r="W44" s="85"/>
      <c r="X44" s="85"/>
      <c r="Y44" s="85"/>
      <c r="Z44" s="85"/>
      <c r="AA44" s="85"/>
      <c r="AB44" s="85"/>
    </row>
    <row r="45" spans="16:34" ht="25.8" x14ac:dyDescent="0.5">
      <c r="P45" s="85"/>
      <c r="Q45" s="85"/>
      <c r="R45" s="85"/>
      <c r="S45" s="85"/>
      <c r="T45" s="85"/>
      <c r="U45" s="85"/>
      <c r="V45" s="85"/>
      <c r="W45" s="85"/>
      <c r="X45" s="85"/>
      <c r="Y45" s="85"/>
      <c r="Z45" s="85"/>
      <c r="AA45" s="85"/>
      <c r="AB45" s="85"/>
    </row>
    <row r="46" spans="16:34" ht="25.8" x14ac:dyDescent="0.5">
      <c r="P46" s="85"/>
      <c r="Q46" s="85"/>
      <c r="R46" s="85"/>
      <c r="S46" s="85"/>
      <c r="T46" s="85"/>
      <c r="U46" s="85"/>
      <c r="V46" s="85"/>
      <c r="W46" s="85"/>
      <c r="X46" s="85"/>
      <c r="Y46" s="85"/>
      <c r="Z46" s="85"/>
      <c r="AA46" s="85"/>
      <c r="AB46" s="85"/>
    </row>
    <row r="47" spans="16:34" ht="25.8" x14ac:dyDescent="0.5">
      <c r="P47" s="85"/>
      <c r="Q47" s="85"/>
      <c r="R47" s="85"/>
      <c r="S47" s="85"/>
      <c r="T47" s="85"/>
      <c r="U47" s="85"/>
      <c r="V47" s="85"/>
      <c r="W47" s="85"/>
      <c r="X47" s="85"/>
      <c r="Y47" s="85"/>
      <c r="Z47" s="85"/>
      <c r="AA47" s="85"/>
      <c r="AB47" s="85"/>
    </row>
    <row r="48" spans="16:34" ht="25.8" x14ac:dyDescent="0.5">
      <c r="P48" s="85"/>
      <c r="Q48" s="85"/>
      <c r="R48" s="85"/>
      <c r="S48" s="85"/>
      <c r="T48" s="85"/>
      <c r="U48" s="85"/>
      <c r="V48" s="85"/>
      <c r="W48" s="85"/>
      <c r="X48" s="85"/>
      <c r="Y48" s="85"/>
      <c r="Z48" s="85"/>
      <c r="AA48" s="85"/>
      <c r="AB48" s="85"/>
    </row>
    <row r="49" spans="16:28" ht="25.8" x14ac:dyDescent="0.5">
      <c r="P49" s="85"/>
      <c r="Q49" s="85"/>
      <c r="R49" s="85"/>
      <c r="S49" s="85"/>
      <c r="T49" s="85"/>
      <c r="U49" s="85"/>
      <c r="V49" s="85"/>
      <c r="W49" s="85"/>
      <c r="X49" s="85"/>
      <c r="Y49" s="85"/>
      <c r="Z49" s="85"/>
      <c r="AA49" s="85"/>
      <c r="AB49" s="85"/>
    </row>
    <row r="50" spans="16:28" ht="25.8" x14ac:dyDescent="0.5">
      <c r="P50" s="85"/>
      <c r="Q50" s="85"/>
      <c r="R50" s="85"/>
      <c r="S50" s="85"/>
      <c r="T50" s="85"/>
      <c r="U50" s="85"/>
      <c r="V50" s="85"/>
      <c r="W50" s="85"/>
      <c r="X50" s="85"/>
      <c r="Y50" s="85"/>
      <c r="Z50" s="85"/>
      <c r="AA50" s="85"/>
      <c r="AB50" s="85"/>
    </row>
    <row r="51" spans="16:28" ht="25.8" x14ac:dyDescent="0.5">
      <c r="P51" s="85"/>
      <c r="Q51" s="85"/>
      <c r="R51" s="85"/>
      <c r="S51" s="85"/>
      <c r="T51" s="85"/>
      <c r="U51" s="85"/>
      <c r="V51" s="85"/>
      <c r="W51" s="85"/>
      <c r="X51" s="85"/>
      <c r="Y51" s="85"/>
      <c r="Z51" s="85"/>
      <c r="AA51" s="85"/>
      <c r="AB51" s="85"/>
    </row>
    <row r="52" spans="16:28" ht="25.8" x14ac:dyDescent="0.5">
      <c r="P52" s="85"/>
      <c r="Q52" s="85"/>
      <c r="R52" s="85"/>
      <c r="S52" s="85"/>
      <c r="T52" s="85"/>
      <c r="U52" s="85"/>
      <c r="V52" s="85"/>
      <c r="W52" s="85"/>
      <c r="X52" s="85"/>
      <c r="Y52" s="85"/>
      <c r="Z52" s="85"/>
      <c r="AA52" s="85"/>
      <c r="AB52" s="85"/>
    </row>
    <row r="53" spans="16:28" ht="25.8" x14ac:dyDescent="0.5">
      <c r="P53" s="85"/>
      <c r="Q53" s="85"/>
      <c r="R53" s="85"/>
      <c r="S53" s="85"/>
      <c r="T53" s="85"/>
      <c r="U53" s="85"/>
      <c r="V53" s="85"/>
      <c r="W53" s="85"/>
      <c r="X53" s="85"/>
      <c r="Y53" s="85"/>
      <c r="Z53" s="85"/>
      <c r="AA53" s="85"/>
      <c r="AB53" s="85"/>
    </row>
    <row r="54" spans="16:28" ht="25.8" x14ac:dyDescent="0.5">
      <c r="P54" s="85"/>
      <c r="Q54" s="85"/>
      <c r="R54" s="85"/>
      <c r="S54" s="85"/>
      <c r="T54" s="85"/>
      <c r="U54" s="85"/>
      <c r="V54" s="85"/>
      <c r="W54" s="85"/>
      <c r="X54" s="85"/>
      <c r="Y54" s="85"/>
      <c r="Z54" s="85"/>
      <c r="AA54" s="85"/>
      <c r="AB54" s="85"/>
    </row>
    <row r="55" spans="16:28" ht="25.8" x14ac:dyDescent="0.5">
      <c r="P55" s="85"/>
      <c r="Q55" s="85"/>
      <c r="R55" s="85"/>
      <c r="S55" s="85"/>
      <c r="T55" s="85"/>
      <c r="U55" s="85"/>
      <c r="V55" s="85"/>
      <c r="W55" s="85"/>
      <c r="X55" s="85"/>
      <c r="Y55" s="85"/>
      <c r="Z55" s="85"/>
      <c r="AA55" s="85"/>
      <c r="AB55" s="85"/>
    </row>
    <row r="56" spans="16:28" ht="25.8" x14ac:dyDescent="0.5">
      <c r="P56" s="85"/>
      <c r="Q56" s="86"/>
      <c r="R56" s="86"/>
      <c r="S56" s="86"/>
      <c r="T56" s="85"/>
      <c r="U56" s="85"/>
      <c r="V56" s="85"/>
      <c r="W56" s="85"/>
      <c r="X56" s="85"/>
      <c r="Y56" s="85"/>
      <c r="Z56" s="85"/>
      <c r="AA56" s="85"/>
      <c r="AB56" s="85"/>
    </row>
    <row r="57" spans="16:28" ht="25.8" x14ac:dyDescent="0.5">
      <c r="P57" s="85"/>
      <c r="Q57" s="86"/>
      <c r="R57" s="87"/>
      <c r="S57" s="86"/>
      <c r="T57" s="85"/>
      <c r="U57" s="85"/>
      <c r="V57" s="85"/>
      <c r="W57" s="85"/>
      <c r="X57" s="85"/>
      <c r="Y57" s="85"/>
      <c r="Z57" s="85"/>
      <c r="AA57" s="85"/>
      <c r="AB57" s="85"/>
    </row>
    <row r="58" spans="16:28" ht="25.8" x14ac:dyDescent="0.5">
      <c r="P58" s="85"/>
      <c r="Q58" s="86"/>
      <c r="R58" s="87"/>
      <c r="S58" s="86"/>
      <c r="T58" s="85"/>
      <c r="U58" s="85"/>
      <c r="V58" s="85"/>
      <c r="W58" s="85"/>
      <c r="X58" s="85"/>
      <c r="Y58" s="85"/>
      <c r="Z58" s="85"/>
      <c r="AA58" s="85"/>
      <c r="AB58" s="85"/>
    </row>
    <row r="59" spans="16:28" ht="25.8" x14ac:dyDescent="0.5">
      <c r="P59" s="85"/>
      <c r="Q59" s="85"/>
      <c r="R59" s="85"/>
      <c r="S59" s="85"/>
      <c r="T59" s="85"/>
      <c r="U59" s="85"/>
      <c r="V59" s="85"/>
      <c r="W59" s="85"/>
      <c r="X59" s="85"/>
      <c r="Y59" s="85"/>
      <c r="Z59" s="85"/>
      <c r="AA59" s="85"/>
      <c r="AB59" s="85"/>
    </row>
    <row r="60" spans="16:28" ht="25.8" x14ac:dyDescent="0.5">
      <c r="P60" s="85"/>
      <c r="Q60" s="85"/>
      <c r="R60" s="85"/>
      <c r="S60" s="85"/>
      <c r="T60" s="85"/>
      <c r="U60" s="85"/>
      <c r="V60" s="85"/>
      <c r="W60" s="85"/>
      <c r="X60" s="85"/>
      <c r="Y60" s="85"/>
      <c r="Z60" s="85"/>
      <c r="AA60" s="85"/>
      <c r="AB60" s="85"/>
    </row>
    <row r="61" spans="16:28" ht="25.8" x14ac:dyDescent="0.5">
      <c r="P61" s="85"/>
      <c r="Q61" s="85"/>
      <c r="R61" s="85"/>
      <c r="S61" s="85"/>
      <c r="T61" s="85"/>
      <c r="U61" s="85"/>
      <c r="V61" s="85"/>
      <c r="W61" s="85"/>
      <c r="X61" s="85"/>
      <c r="Y61" s="85"/>
      <c r="Z61" s="85"/>
      <c r="AA61" s="85"/>
      <c r="AB61" s="85"/>
    </row>
    <row r="62" spans="16:28" ht="25.8" x14ac:dyDescent="0.5">
      <c r="P62" s="85"/>
      <c r="Q62" s="85"/>
      <c r="R62" s="85"/>
      <c r="S62" s="85"/>
      <c r="T62" s="85"/>
      <c r="U62" s="85"/>
      <c r="V62" s="85"/>
      <c r="W62" s="85"/>
      <c r="X62" s="85"/>
      <c r="Y62" s="85"/>
      <c r="Z62" s="85"/>
      <c r="AA62" s="85"/>
      <c r="AB62" s="85"/>
    </row>
    <row r="67" spans="16:22" x14ac:dyDescent="0.3">
      <c r="P67" s="81"/>
    </row>
    <row r="68" spans="16:22" x14ac:dyDescent="0.3">
      <c r="P68" s="81"/>
    </row>
    <row r="69" spans="16:22" x14ac:dyDescent="0.3">
      <c r="P69" s="81"/>
    </row>
    <row r="73" spans="16:22" x14ac:dyDescent="0.3">
      <c r="Q73" s="88"/>
      <c r="R73" s="88"/>
      <c r="S73" s="88"/>
      <c r="T73" s="88"/>
      <c r="U73" s="88"/>
      <c r="V73" s="88"/>
    </row>
    <row r="74" spans="16:22" x14ac:dyDescent="0.3">
      <c r="Q74" s="88"/>
      <c r="R74" s="88"/>
      <c r="S74" s="88"/>
      <c r="T74" s="88"/>
      <c r="U74" s="88"/>
      <c r="V74" s="88"/>
    </row>
    <row r="79" spans="16:22" x14ac:dyDescent="0.3">
      <c r="Q79" s="88"/>
      <c r="R79" s="88"/>
      <c r="S79" s="88"/>
      <c r="T79" s="88"/>
      <c r="U79" s="88"/>
      <c r="V79" s="88"/>
    </row>
    <row r="80" spans="16:22" x14ac:dyDescent="0.3">
      <c r="Q80" s="88"/>
      <c r="R80" s="88"/>
      <c r="S80" s="88"/>
      <c r="T80" s="88"/>
      <c r="U80" s="88"/>
      <c r="V80" s="88"/>
    </row>
  </sheetData>
  <mergeCells count="3">
    <mergeCell ref="X22:Y23"/>
    <mergeCell ref="X27:Y28"/>
    <mergeCell ref="X34:Y36"/>
  </mergeCells>
  <pageMargins left="0.7" right="0.7" top="0.75" bottom="0.75" header="0.3" footer="0.3"/>
  <pageSetup scale="33"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E3:W34"/>
  <sheetViews>
    <sheetView topLeftCell="A4" zoomScale="90" zoomScaleNormal="90" workbookViewId="0">
      <selection activeCell="L14" sqref="L14"/>
    </sheetView>
  </sheetViews>
  <sheetFormatPr defaultColWidth="8.88671875" defaultRowHeight="14.4" x14ac:dyDescent="0.3"/>
  <cols>
    <col min="1" max="7" width="8.88671875" style="7"/>
    <col min="8" max="8" width="47.33203125" style="7" customWidth="1"/>
    <col min="9" max="9" width="11" style="7" customWidth="1"/>
    <col min="10" max="11" width="8.88671875" style="7"/>
    <col min="12" max="12" width="11.44140625" style="7" customWidth="1"/>
    <col min="13" max="13" width="4.88671875" style="7" customWidth="1"/>
    <col min="14" max="14" width="4.109375" style="7" customWidth="1"/>
    <col min="15" max="16384" width="8.88671875" style="7"/>
  </cols>
  <sheetData>
    <row r="3" spans="5:23" x14ac:dyDescent="0.3">
      <c r="E3" s="117"/>
      <c r="G3" s="367" t="s">
        <v>145</v>
      </c>
      <c r="H3" s="367"/>
      <c r="I3" s="367"/>
      <c r="J3" s="367"/>
    </row>
    <row r="4" spans="5:23" x14ac:dyDescent="0.3">
      <c r="G4" s="367"/>
      <c r="H4" s="367"/>
      <c r="I4" s="367"/>
      <c r="J4" s="367"/>
    </row>
    <row r="5" spans="5:23" x14ac:dyDescent="0.3">
      <c r="G5" s="367"/>
      <c r="H5" s="367"/>
      <c r="I5" s="367"/>
      <c r="J5" s="367"/>
    </row>
    <row r="6" spans="5:23" x14ac:dyDescent="0.3">
      <c r="H6" s="100"/>
      <c r="I6" s="100"/>
      <c r="J6" s="100"/>
      <c r="K6" s="100"/>
      <c r="L6" s="100"/>
      <c r="M6" s="100"/>
    </row>
    <row r="7" spans="5:23" ht="17.399999999999999" x14ac:dyDescent="0.3">
      <c r="H7" s="118" t="s">
        <v>75</v>
      </c>
      <c r="K7" s="100"/>
      <c r="L7" s="100"/>
      <c r="M7" s="100"/>
      <c r="U7" s="100"/>
      <c r="V7" s="100"/>
      <c r="W7" s="100"/>
    </row>
    <row r="8" spans="5:23" x14ac:dyDescent="0.3">
      <c r="H8" s="119" t="s">
        <v>76</v>
      </c>
      <c r="L8" s="100"/>
      <c r="M8" s="100"/>
      <c r="U8" s="100"/>
      <c r="V8" s="100"/>
      <c r="W8" s="100"/>
    </row>
    <row r="9" spans="5:23" x14ac:dyDescent="0.3">
      <c r="H9" s="119" t="s">
        <v>77</v>
      </c>
      <c r="L9" s="100"/>
      <c r="M9" s="100"/>
      <c r="U9" s="100"/>
      <c r="V9" s="100"/>
      <c r="W9" s="100"/>
    </row>
    <row r="10" spans="5:23" x14ac:dyDescent="0.3">
      <c r="S10" s="100"/>
      <c r="T10" s="100"/>
      <c r="U10" s="100"/>
      <c r="V10" s="100"/>
      <c r="W10" s="100"/>
    </row>
    <row r="11" spans="5:23" x14ac:dyDescent="0.3">
      <c r="H11" s="120" t="s">
        <v>100</v>
      </c>
      <c r="J11" s="121">
        <v>2</v>
      </c>
      <c r="O11" s="122" t="s">
        <v>101</v>
      </c>
      <c r="P11" s="123" t="s">
        <v>102</v>
      </c>
      <c r="V11" s="100"/>
      <c r="W11" s="100"/>
    </row>
    <row r="12" spans="5:23" x14ac:dyDescent="0.3">
      <c r="H12" s="119"/>
      <c r="I12" s="105">
        <v>2</v>
      </c>
      <c r="J12" s="124" t="s">
        <v>103</v>
      </c>
      <c r="L12" s="125" t="s">
        <v>104</v>
      </c>
      <c r="M12" s="203"/>
      <c r="O12" s="126">
        <v>0.15</v>
      </c>
      <c r="P12" s="127">
        <v>0.86050000000000004</v>
      </c>
      <c r="W12" s="100"/>
    </row>
    <row r="13" spans="5:23" x14ac:dyDescent="0.3">
      <c r="H13" s="120" t="s">
        <v>105</v>
      </c>
      <c r="J13" s="205">
        <v>45</v>
      </c>
      <c r="L13" s="129">
        <f>J13/60</f>
        <v>0.75</v>
      </c>
      <c r="M13" s="201"/>
      <c r="O13" s="126">
        <v>0.2</v>
      </c>
      <c r="P13" s="127">
        <v>0.81820000000000004</v>
      </c>
    </row>
    <row r="14" spans="5:23" x14ac:dyDescent="0.3">
      <c r="H14" s="119"/>
      <c r="I14" s="105">
        <v>5</v>
      </c>
      <c r="J14" s="130" t="s">
        <v>103</v>
      </c>
      <c r="K14" s="131" t="s">
        <v>81</v>
      </c>
      <c r="L14" s="212">
        <f>J13/J15</f>
        <v>0.75</v>
      </c>
      <c r="M14" s="200"/>
      <c r="N14" s="133"/>
      <c r="O14" s="126">
        <v>0.25</v>
      </c>
      <c r="P14" s="127">
        <v>0.77780000000000005</v>
      </c>
    </row>
    <row r="15" spans="5:23" x14ac:dyDescent="0.3">
      <c r="H15" s="120" t="s">
        <v>106</v>
      </c>
      <c r="J15" s="205">
        <v>60</v>
      </c>
      <c r="L15" s="213">
        <f>J15/60</f>
        <v>1</v>
      </c>
      <c r="M15" s="201"/>
      <c r="O15" s="126">
        <v>0.3</v>
      </c>
      <c r="P15" s="127">
        <v>0.73909999999999998</v>
      </c>
    </row>
    <row r="16" spans="5:23" ht="17.399999999999999" x14ac:dyDescent="0.3">
      <c r="I16" s="105">
        <v>8</v>
      </c>
      <c r="O16" s="126">
        <v>0.35</v>
      </c>
      <c r="P16" s="127">
        <v>0.70209999999999995</v>
      </c>
      <c r="T16" s="105"/>
      <c r="W16" s="134"/>
    </row>
    <row r="17" spans="7:23" x14ac:dyDescent="0.3">
      <c r="O17" s="126">
        <v>0.4</v>
      </c>
      <c r="P17" s="127">
        <v>0.66669999999999996</v>
      </c>
    </row>
    <row r="18" spans="7:23" ht="17.399999999999999" x14ac:dyDescent="0.3">
      <c r="H18" s="368" t="s">
        <v>83</v>
      </c>
      <c r="I18" s="368"/>
      <c r="O18" s="126">
        <v>0.45</v>
      </c>
      <c r="P18" s="127">
        <v>0.63270000000000004</v>
      </c>
    </row>
    <row r="19" spans="7:23" x14ac:dyDescent="0.3">
      <c r="O19" s="126">
        <v>0.5</v>
      </c>
      <c r="P19" s="135">
        <v>0.6</v>
      </c>
      <c r="T19" s="105"/>
    </row>
    <row r="20" spans="7:23" ht="17.399999999999999" x14ac:dyDescent="0.3">
      <c r="G20" s="136" t="s">
        <v>84</v>
      </c>
      <c r="H20" s="369" t="s">
        <v>107</v>
      </c>
      <c r="I20" s="369"/>
      <c r="J20" s="204">
        <v>0.45450000000000002</v>
      </c>
      <c r="O20" s="126">
        <v>0.55000000000000004</v>
      </c>
      <c r="P20" s="127">
        <v>0.56859999999999999</v>
      </c>
      <c r="W20" s="137"/>
    </row>
    <row r="21" spans="7:23" ht="15.6" x14ac:dyDescent="0.3">
      <c r="G21" s="138"/>
      <c r="H21" s="139"/>
      <c r="I21" s="100"/>
      <c r="J21" s="140"/>
      <c r="O21" s="126">
        <v>0.6</v>
      </c>
      <c r="P21" s="127">
        <v>0.53849999999999998</v>
      </c>
    </row>
    <row r="22" spans="7:23" ht="15.6" x14ac:dyDescent="0.3">
      <c r="G22" s="136" t="s">
        <v>108</v>
      </c>
      <c r="H22" s="369" t="s">
        <v>87</v>
      </c>
      <c r="I22" s="369"/>
      <c r="J22" s="141">
        <f>(((L13)/L15)^J11)*(L13*L15)/(FACT(J11-1)*((J11*L15-L13)^2))*J20</f>
        <v>0.12271500000000002</v>
      </c>
      <c r="O22" s="126">
        <v>0.65</v>
      </c>
      <c r="P22" s="127">
        <v>0.50939999999999996</v>
      </c>
    </row>
    <row r="23" spans="7:23" ht="15.6" x14ac:dyDescent="0.3">
      <c r="G23" s="138"/>
      <c r="H23" s="139"/>
      <c r="I23" s="100"/>
      <c r="J23" s="142"/>
      <c r="O23" s="126">
        <v>0.7</v>
      </c>
      <c r="P23" s="127">
        <v>0.48149999999999998</v>
      </c>
    </row>
    <row r="24" spans="7:23" ht="15.6" x14ac:dyDescent="0.3">
      <c r="G24" s="136" t="s">
        <v>88</v>
      </c>
      <c r="H24" s="369" t="s">
        <v>89</v>
      </c>
      <c r="I24" s="369"/>
      <c r="J24" s="141">
        <f>J22+(L13/L15)</f>
        <v>0.87271500000000002</v>
      </c>
      <c r="O24" s="199">
        <v>0.75</v>
      </c>
      <c r="P24" s="202">
        <v>0.45450000000000002</v>
      </c>
    </row>
    <row r="25" spans="7:23" ht="15.6" x14ac:dyDescent="0.3">
      <c r="G25" s="138"/>
      <c r="H25" s="139"/>
      <c r="I25" s="100"/>
      <c r="J25" s="142"/>
      <c r="O25" s="126">
        <v>0.8</v>
      </c>
      <c r="P25" s="127">
        <v>0.42859999999999998</v>
      </c>
    </row>
    <row r="26" spans="7:23" ht="15.6" x14ac:dyDescent="0.3">
      <c r="G26" s="136" t="s">
        <v>90</v>
      </c>
      <c r="H26" s="369" t="s">
        <v>91</v>
      </c>
      <c r="I26" s="369"/>
      <c r="J26" s="144">
        <f>J22/L13</f>
        <v>0.16362000000000002</v>
      </c>
      <c r="K26" s="370" t="s">
        <v>109</v>
      </c>
      <c r="L26" s="371"/>
      <c r="M26" s="100"/>
      <c r="O26" s="126">
        <v>0.85</v>
      </c>
      <c r="P26" s="127">
        <v>0.40350000000000003</v>
      </c>
    </row>
    <row r="27" spans="7:23" ht="15.6" x14ac:dyDescent="0.3">
      <c r="G27" s="138"/>
      <c r="H27" s="139"/>
      <c r="I27" s="100"/>
      <c r="J27" s="142"/>
      <c r="O27" s="126">
        <v>0.9</v>
      </c>
      <c r="P27" s="127">
        <v>0.37930000000000003</v>
      </c>
    </row>
    <row r="28" spans="7:23" ht="15.6" x14ac:dyDescent="0.3">
      <c r="G28" s="136" t="s">
        <v>93</v>
      </c>
      <c r="H28" s="369" t="s">
        <v>94</v>
      </c>
      <c r="I28" s="369"/>
      <c r="J28" s="144">
        <f>J26+1/L15</f>
        <v>1.1636200000000001</v>
      </c>
      <c r="K28" s="370" t="s">
        <v>109</v>
      </c>
      <c r="L28" s="371"/>
      <c r="M28" s="100"/>
      <c r="O28" s="126">
        <v>0.95</v>
      </c>
      <c r="P28" s="127">
        <v>0.35589999999999999</v>
      </c>
    </row>
    <row r="29" spans="7:23" ht="15.6" x14ac:dyDescent="0.3">
      <c r="G29" s="138"/>
      <c r="H29" s="139"/>
      <c r="I29" s="100"/>
      <c r="J29" s="142"/>
      <c r="O29" s="126">
        <v>1</v>
      </c>
      <c r="P29" s="127">
        <v>0.33329999999999999</v>
      </c>
    </row>
    <row r="30" spans="7:23" ht="15.6" x14ac:dyDescent="0.3">
      <c r="G30" s="136" t="s">
        <v>95</v>
      </c>
      <c r="H30" s="369" t="s">
        <v>110</v>
      </c>
      <c r="I30" s="369"/>
      <c r="J30" s="141">
        <f>(((1/FACT(J11))*(L13/L15)^J11)*((J11*L15)/((J11*L15-L13)))*J20)</f>
        <v>0.20452500000000001</v>
      </c>
      <c r="O30" s="126">
        <v>1.2</v>
      </c>
      <c r="P30" s="135">
        <v>0.25</v>
      </c>
    </row>
    <row r="31" spans="7:23" ht="15.6" x14ac:dyDescent="0.3">
      <c r="J31" s="145"/>
      <c r="O31" s="126">
        <v>1.4</v>
      </c>
      <c r="P31" s="127">
        <v>0.17649999999999999</v>
      </c>
    </row>
    <row r="32" spans="7:23" ht="15.6" x14ac:dyDescent="0.3">
      <c r="G32" s="136" t="s">
        <v>97</v>
      </c>
      <c r="H32" s="369" t="s">
        <v>111</v>
      </c>
      <c r="I32" s="369"/>
      <c r="J32" s="141">
        <f>(((J13/J15)^J34))/(FACT(2)*2^(J34-2))*J20</f>
        <v>0.90900000000000003</v>
      </c>
      <c r="O32" s="126">
        <v>1.6</v>
      </c>
      <c r="P32" s="127">
        <v>0.1111</v>
      </c>
    </row>
    <row r="33" spans="7:16" x14ac:dyDescent="0.3">
      <c r="O33" s="126">
        <v>1.8</v>
      </c>
      <c r="P33" s="127">
        <v>5.2600000000000001E-2</v>
      </c>
    </row>
    <row r="34" spans="7:16" ht="17.399999999999999" x14ac:dyDescent="0.3">
      <c r="G34" s="136" t="s">
        <v>99</v>
      </c>
      <c r="J34" s="146">
        <v>0</v>
      </c>
    </row>
  </sheetData>
  <mergeCells count="11">
    <mergeCell ref="K26:L26"/>
    <mergeCell ref="H28:I28"/>
    <mergeCell ref="K28:L28"/>
    <mergeCell ref="H30:I30"/>
    <mergeCell ref="H32:I32"/>
    <mergeCell ref="H26:I26"/>
    <mergeCell ref="G3:J5"/>
    <mergeCell ref="H18:I18"/>
    <mergeCell ref="H20:I20"/>
    <mergeCell ref="H22:I22"/>
    <mergeCell ref="H24:I24"/>
  </mergeCells>
  <pageMargins left="0.7" right="0.7" top="0.75" bottom="0.75" header="0.3" footer="0.3"/>
  <pageSetup scale="51"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E3:V33"/>
  <sheetViews>
    <sheetView workbookViewId="0">
      <selection activeCell="E7" sqref="E7"/>
    </sheetView>
  </sheetViews>
  <sheetFormatPr defaultColWidth="8.88671875" defaultRowHeight="14.4" x14ac:dyDescent="0.3"/>
  <cols>
    <col min="1" max="7" width="8.88671875" style="7"/>
    <col min="8" max="8" width="47.33203125" style="7" customWidth="1"/>
    <col min="9" max="9" width="11" style="7" customWidth="1"/>
    <col min="10" max="11" width="8.88671875" style="7"/>
    <col min="12" max="12" width="11.44140625" style="7" customWidth="1"/>
    <col min="13" max="16384" width="8.88671875" style="7"/>
  </cols>
  <sheetData>
    <row r="3" spans="5:22" x14ac:dyDescent="0.3">
      <c r="E3" s="117"/>
      <c r="G3" s="367" t="s">
        <v>142</v>
      </c>
      <c r="H3" s="367"/>
      <c r="I3" s="367"/>
      <c r="J3" s="367"/>
    </row>
    <row r="4" spans="5:22" x14ac:dyDescent="0.3">
      <c r="G4" s="367"/>
      <c r="H4" s="367"/>
      <c r="I4" s="367"/>
      <c r="J4" s="367"/>
    </row>
    <row r="5" spans="5:22" x14ac:dyDescent="0.3">
      <c r="G5" s="367"/>
      <c r="H5" s="367"/>
      <c r="I5" s="367"/>
      <c r="J5" s="367"/>
    </row>
    <row r="6" spans="5:22" x14ac:dyDescent="0.3">
      <c r="H6" s="100"/>
      <c r="I6" s="100"/>
      <c r="J6" s="100"/>
      <c r="K6" s="100"/>
      <c r="L6" s="100"/>
    </row>
    <row r="7" spans="5:22" ht="17.399999999999999" x14ac:dyDescent="0.3">
      <c r="H7" s="118" t="s">
        <v>75</v>
      </c>
      <c r="K7" s="100"/>
      <c r="L7" s="100"/>
      <c r="T7" s="100"/>
      <c r="U7" s="100"/>
      <c r="V7" s="100"/>
    </row>
    <row r="8" spans="5:22" x14ac:dyDescent="0.3">
      <c r="H8" s="119" t="s">
        <v>76</v>
      </c>
      <c r="L8" s="100"/>
      <c r="T8" s="100"/>
      <c r="U8" s="100"/>
      <c r="V8" s="100"/>
    </row>
    <row r="9" spans="5:22" x14ac:dyDescent="0.3">
      <c r="H9" s="119" t="s">
        <v>77</v>
      </c>
      <c r="L9" s="100"/>
      <c r="T9" s="100"/>
      <c r="U9" s="100"/>
      <c r="V9" s="100"/>
    </row>
    <row r="10" spans="5:22" x14ac:dyDescent="0.3">
      <c r="R10" s="100"/>
      <c r="S10" s="100"/>
      <c r="T10" s="100"/>
      <c r="U10" s="100"/>
      <c r="V10" s="100"/>
    </row>
    <row r="11" spans="5:22" x14ac:dyDescent="0.3">
      <c r="H11" s="120" t="s">
        <v>100</v>
      </c>
      <c r="J11" s="121">
        <v>2</v>
      </c>
      <c r="N11" s="122" t="s">
        <v>101</v>
      </c>
      <c r="O11" s="123" t="s">
        <v>102</v>
      </c>
      <c r="U11" s="100"/>
      <c r="V11" s="100"/>
    </row>
    <row r="12" spans="5:22" x14ac:dyDescent="0.3">
      <c r="H12" s="119"/>
      <c r="I12" s="105">
        <v>2</v>
      </c>
      <c r="J12" s="124" t="s">
        <v>103</v>
      </c>
      <c r="L12" s="125" t="s">
        <v>104</v>
      </c>
      <c r="N12" s="126">
        <v>0.15</v>
      </c>
      <c r="O12" s="127">
        <v>0.86050000000000004</v>
      </c>
      <c r="V12" s="100"/>
    </row>
    <row r="13" spans="5:22" x14ac:dyDescent="0.3">
      <c r="H13" s="120" t="s">
        <v>105</v>
      </c>
      <c r="J13" s="128"/>
      <c r="L13" s="129">
        <v>0.5</v>
      </c>
      <c r="N13" s="126">
        <v>0.2</v>
      </c>
      <c r="O13" s="127">
        <v>0.81820000000000004</v>
      </c>
    </row>
    <row r="14" spans="5:22" x14ac:dyDescent="0.3">
      <c r="H14" s="119"/>
      <c r="I14" s="105">
        <v>5</v>
      </c>
      <c r="J14" s="130" t="s">
        <v>103</v>
      </c>
      <c r="K14" s="131" t="s">
        <v>81</v>
      </c>
      <c r="L14" s="132">
        <f>L13/L15</f>
        <v>1</v>
      </c>
      <c r="M14" s="133"/>
      <c r="N14" s="126">
        <v>0.25</v>
      </c>
      <c r="O14" s="127">
        <v>0.77780000000000005</v>
      </c>
    </row>
    <row r="15" spans="5:22" x14ac:dyDescent="0.3">
      <c r="H15" s="120" t="s">
        <v>106</v>
      </c>
      <c r="J15" s="128"/>
      <c r="L15" s="129">
        <v>0.5</v>
      </c>
      <c r="N15" s="126">
        <v>0.3</v>
      </c>
      <c r="O15" s="127">
        <v>0.73909999999999998</v>
      </c>
    </row>
    <row r="16" spans="5:22" ht="17.399999999999999" x14ac:dyDescent="0.3">
      <c r="I16" s="105">
        <v>8</v>
      </c>
      <c r="N16" s="126">
        <v>0.35</v>
      </c>
      <c r="O16" s="127">
        <v>0.70209999999999995</v>
      </c>
      <c r="S16" s="105"/>
      <c r="V16" s="134"/>
    </row>
    <row r="17" spans="7:22" x14ac:dyDescent="0.3">
      <c r="N17" s="126">
        <v>0.4</v>
      </c>
      <c r="O17" s="127">
        <v>0.66669999999999996</v>
      </c>
    </row>
    <row r="18" spans="7:22" ht="17.399999999999999" x14ac:dyDescent="0.3">
      <c r="H18" s="368" t="s">
        <v>83</v>
      </c>
      <c r="I18" s="368"/>
      <c r="L18" s="7">
        <v>5</v>
      </c>
      <c r="N18" s="126">
        <v>0.45</v>
      </c>
      <c r="O18" s="127">
        <v>0.63270000000000004</v>
      </c>
    </row>
    <row r="19" spans="7:22" x14ac:dyDescent="0.3">
      <c r="N19" s="126">
        <v>0.5</v>
      </c>
      <c r="O19" s="135">
        <v>0.6</v>
      </c>
      <c r="S19" s="105"/>
    </row>
    <row r="20" spans="7:22" ht="17.399999999999999" x14ac:dyDescent="0.3">
      <c r="G20" s="136" t="s">
        <v>84</v>
      </c>
      <c r="H20" s="369" t="s">
        <v>107</v>
      </c>
      <c r="I20" s="369"/>
      <c r="J20" s="204">
        <v>0.33329999999999999</v>
      </c>
      <c r="N20" s="126">
        <v>0.55000000000000004</v>
      </c>
      <c r="O20" s="127">
        <v>0.56859999999999999</v>
      </c>
      <c r="V20" s="137"/>
    </row>
    <row r="21" spans="7:22" ht="15.6" x14ac:dyDescent="0.3">
      <c r="G21" s="138"/>
      <c r="H21" s="139"/>
      <c r="I21" s="100"/>
      <c r="J21" s="140"/>
      <c r="N21" s="126">
        <v>0.6</v>
      </c>
      <c r="O21" s="127">
        <v>0.53849999999999998</v>
      </c>
    </row>
    <row r="22" spans="7:22" ht="15.6" x14ac:dyDescent="0.3">
      <c r="G22" s="136" t="s">
        <v>108</v>
      </c>
      <c r="H22" s="369" t="s">
        <v>87</v>
      </c>
      <c r="I22" s="369"/>
      <c r="J22" s="141">
        <f>(((L13)/L15)^J11)*(L13*L15)/(FACT(J11-1)*((J11*L15-L13)^2))*J20</f>
        <v>0.33329999999999999</v>
      </c>
      <c r="N22" s="126">
        <v>0.65</v>
      </c>
      <c r="O22" s="127">
        <v>0.50939999999999996</v>
      </c>
    </row>
    <row r="23" spans="7:22" ht="15.6" x14ac:dyDescent="0.3">
      <c r="G23" s="138"/>
      <c r="H23" s="139"/>
      <c r="I23" s="100"/>
      <c r="J23" s="142"/>
      <c r="N23" s="126">
        <v>0.7</v>
      </c>
      <c r="O23" s="127">
        <v>0.48149999999999998</v>
      </c>
    </row>
    <row r="24" spans="7:22" ht="15.6" x14ac:dyDescent="0.3">
      <c r="G24" s="136" t="s">
        <v>88</v>
      </c>
      <c r="H24" s="369" t="s">
        <v>89</v>
      </c>
      <c r="I24" s="369"/>
      <c r="J24" s="141">
        <f>J22+(L13/L15)</f>
        <v>1.3332999999999999</v>
      </c>
      <c r="N24" s="126">
        <v>0.75</v>
      </c>
      <c r="O24" s="143">
        <v>0.45450000000000002</v>
      </c>
    </row>
    <row r="25" spans="7:22" ht="15.6" x14ac:dyDescent="0.3">
      <c r="G25" s="138"/>
      <c r="H25" s="139"/>
      <c r="I25" s="100"/>
      <c r="J25" s="142"/>
      <c r="N25" s="126">
        <v>0.8</v>
      </c>
      <c r="O25" s="127">
        <v>0.42859999999999998</v>
      </c>
    </row>
    <row r="26" spans="7:22" ht="15.6" x14ac:dyDescent="0.3">
      <c r="G26" s="136" t="s">
        <v>90</v>
      </c>
      <c r="H26" s="369" t="s">
        <v>91</v>
      </c>
      <c r="I26" s="369"/>
      <c r="J26" s="144">
        <f>J22/L13</f>
        <v>0.66659999999999997</v>
      </c>
      <c r="K26" s="370" t="s">
        <v>109</v>
      </c>
      <c r="L26" s="371"/>
      <c r="N26" s="126">
        <v>0.85</v>
      </c>
      <c r="O26" s="127">
        <v>0.40350000000000003</v>
      </c>
    </row>
    <row r="27" spans="7:22" ht="15.6" x14ac:dyDescent="0.3">
      <c r="G27" s="138"/>
      <c r="H27" s="139"/>
      <c r="I27" s="100"/>
      <c r="J27" s="142"/>
      <c r="N27" s="126">
        <v>0.9</v>
      </c>
      <c r="O27" s="127">
        <v>0.37930000000000003</v>
      </c>
    </row>
    <row r="28" spans="7:22" ht="15.6" x14ac:dyDescent="0.3">
      <c r="G28" s="136" t="s">
        <v>93</v>
      </c>
      <c r="H28" s="369" t="s">
        <v>94</v>
      </c>
      <c r="I28" s="369"/>
      <c r="J28" s="144">
        <f>J26+1/L15</f>
        <v>2.6665999999999999</v>
      </c>
      <c r="K28" s="370" t="s">
        <v>109</v>
      </c>
      <c r="L28" s="371"/>
      <c r="N28" s="126">
        <v>0.95</v>
      </c>
      <c r="O28" s="127">
        <v>0.35589999999999999</v>
      </c>
    </row>
    <row r="29" spans="7:22" ht="15.6" x14ac:dyDescent="0.3">
      <c r="G29" s="138"/>
      <c r="H29" s="139"/>
      <c r="I29" s="100"/>
      <c r="J29" s="142"/>
      <c r="N29" s="221">
        <v>1</v>
      </c>
      <c r="O29" s="222">
        <v>0.33329999999999999</v>
      </c>
    </row>
    <row r="30" spans="7:22" ht="15.6" x14ac:dyDescent="0.3">
      <c r="G30" s="136" t="s">
        <v>95</v>
      </c>
      <c r="H30" s="369" t="s">
        <v>110</v>
      </c>
      <c r="I30" s="369"/>
      <c r="J30" s="141">
        <f>(((1/FACT(J11))*(L13/L15)^J11)*((J11*L15)/((J11*L15-L13)))*J20)</f>
        <v>0.33329999999999999</v>
      </c>
      <c r="N30" s="126">
        <v>1.2</v>
      </c>
      <c r="O30" s="135">
        <v>0.25</v>
      </c>
    </row>
    <row r="31" spans="7:22" ht="15.6" x14ac:dyDescent="0.3">
      <c r="J31" s="145"/>
      <c r="N31" s="126">
        <v>1.4</v>
      </c>
      <c r="O31" s="127">
        <v>0.17649999999999999</v>
      </c>
    </row>
    <row r="32" spans="7:22" x14ac:dyDescent="0.3">
      <c r="N32" s="126">
        <v>1.6</v>
      </c>
      <c r="O32" s="127">
        <v>0.1111</v>
      </c>
    </row>
    <row r="33" spans="14:15" x14ac:dyDescent="0.3">
      <c r="N33" s="126">
        <v>1.8</v>
      </c>
      <c r="O33" s="127">
        <v>5.2600000000000001E-2</v>
      </c>
    </row>
  </sheetData>
  <mergeCells count="10">
    <mergeCell ref="K26:L26"/>
    <mergeCell ref="H28:I28"/>
    <mergeCell ref="K28:L28"/>
    <mergeCell ref="H30:I30"/>
    <mergeCell ref="H26:I26"/>
    <mergeCell ref="G3:J5"/>
    <mergeCell ref="H18:I18"/>
    <mergeCell ref="H20:I20"/>
    <mergeCell ref="H22:I22"/>
    <mergeCell ref="H24:I24"/>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H5:S38"/>
  <sheetViews>
    <sheetView topLeftCell="A4" zoomScale="90" zoomScaleNormal="90" workbookViewId="0">
      <selection activeCell="O21" sqref="O21"/>
    </sheetView>
  </sheetViews>
  <sheetFormatPr defaultColWidth="8.88671875" defaultRowHeight="14.4" x14ac:dyDescent="0.3"/>
  <cols>
    <col min="1" max="8" width="8.88671875" style="7"/>
    <col min="9" max="9" width="55.6640625" style="7" customWidth="1"/>
    <col min="10" max="10" width="14.5546875" style="7" customWidth="1"/>
    <col min="11" max="11" width="5.109375" style="7" customWidth="1"/>
    <col min="12" max="12" width="14.44140625" style="7" customWidth="1"/>
    <col min="13" max="16384" width="8.88671875" style="7"/>
  </cols>
  <sheetData>
    <row r="5" spans="8:14" x14ac:dyDescent="0.3">
      <c r="H5" s="367" t="s">
        <v>143</v>
      </c>
      <c r="I5" s="367"/>
      <c r="J5" s="367"/>
      <c r="K5" s="100"/>
      <c r="L5" s="100"/>
      <c r="M5" s="100"/>
    </row>
    <row r="6" spans="8:14" x14ac:dyDescent="0.3">
      <c r="H6" s="367"/>
      <c r="I6" s="367"/>
      <c r="J6" s="367"/>
      <c r="K6" s="100"/>
      <c r="L6" s="100"/>
      <c r="M6" s="100"/>
    </row>
    <row r="7" spans="8:14" x14ac:dyDescent="0.3">
      <c r="H7" s="367"/>
      <c r="I7" s="367"/>
      <c r="J7" s="367"/>
      <c r="K7" s="100"/>
      <c r="L7" s="100"/>
      <c r="M7" s="100"/>
    </row>
    <row r="8" spans="8:14" x14ac:dyDescent="0.3">
      <c r="H8" s="100"/>
      <c r="I8" s="100"/>
      <c r="J8" s="100"/>
      <c r="K8" s="100"/>
      <c r="L8" s="100"/>
      <c r="M8" s="100"/>
    </row>
    <row r="9" spans="8:14" x14ac:dyDescent="0.3">
      <c r="I9" s="372" t="s">
        <v>75</v>
      </c>
      <c r="J9" s="100"/>
      <c r="K9" s="100"/>
      <c r="L9" s="100"/>
      <c r="M9" s="100"/>
    </row>
    <row r="10" spans="8:14" x14ac:dyDescent="0.3">
      <c r="I10" s="372"/>
      <c r="L10" s="100"/>
      <c r="M10" s="100"/>
    </row>
    <row r="11" spans="8:14" x14ac:dyDescent="0.3">
      <c r="I11" s="7" t="s">
        <v>76</v>
      </c>
      <c r="M11" s="100"/>
    </row>
    <row r="12" spans="8:14" x14ac:dyDescent="0.3">
      <c r="I12" s="7" t="s">
        <v>77</v>
      </c>
      <c r="J12" s="374" t="s">
        <v>78</v>
      </c>
      <c r="L12" s="374" t="s">
        <v>79</v>
      </c>
    </row>
    <row r="13" spans="8:14" x14ac:dyDescent="0.3">
      <c r="J13" s="375"/>
      <c r="L13" s="375"/>
    </row>
    <row r="14" spans="8:14" ht="18" x14ac:dyDescent="0.3">
      <c r="I14" s="101" t="s">
        <v>80</v>
      </c>
      <c r="J14" s="102">
        <v>45</v>
      </c>
      <c r="K14" s="103"/>
      <c r="L14" s="104">
        <f>J14/J17</f>
        <v>0.75</v>
      </c>
    </row>
    <row r="15" spans="8:14" x14ac:dyDescent="0.3">
      <c r="M15" s="376" t="s">
        <v>81</v>
      </c>
      <c r="N15" s="377">
        <f>L14/L17</f>
        <v>0.75</v>
      </c>
    </row>
    <row r="16" spans="8:14" x14ac:dyDescent="0.3">
      <c r="J16" s="105">
        <v>45</v>
      </c>
      <c r="M16" s="376"/>
      <c r="N16" s="377"/>
    </row>
    <row r="17" spans="8:19" ht="18" x14ac:dyDescent="0.3">
      <c r="I17" s="101" t="s">
        <v>82</v>
      </c>
      <c r="J17" s="102">
        <v>60</v>
      </c>
      <c r="K17" s="103"/>
      <c r="L17" s="106">
        <f>J17/60</f>
        <v>1</v>
      </c>
      <c r="S17" s="107">
        <v>61</v>
      </c>
    </row>
    <row r="19" spans="8:19" x14ac:dyDescent="0.3">
      <c r="J19" s="105">
        <v>60</v>
      </c>
    </row>
    <row r="21" spans="8:19" x14ac:dyDescent="0.3">
      <c r="I21" s="372" t="s">
        <v>83</v>
      </c>
    </row>
    <row r="22" spans="8:19" x14ac:dyDescent="0.3">
      <c r="I22" s="372"/>
    </row>
    <row r="24" spans="8:19" ht="15.6" x14ac:dyDescent="0.3">
      <c r="H24" s="108" t="s">
        <v>84</v>
      </c>
      <c r="I24" s="109" t="s">
        <v>85</v>
      </c>
      <c r="J24" s="110">
        <f>1-(J14/J17)</f>
        <v>0.25</v>
      </c>
    </row>
    <row r="25" spans="8:19" ht="15.6" x14ac:dyDescent="0.3">
      <c r="H25" s="111"/>
      <c r="I25" s="112"/>
      <c r="J25" s="113"/>
    </row>
    <row r="26" spans="8:19" ht="15.6" x14ac:dyDescent="0.3">
      <c r="H26" s="108" t="s">
        <v>86</v>
      </c>
      <c r="I26" s="109" t="s">
        <v>87</v>
      </c>
      <c r="J26" s="110">
        <f>(J14^2)/(J17*(J17-J14))</f>
        <v>2.25</v>
      </c>
    </row>
    <row r="27" spans="8:19" ht="15.6" x14ac:dyDescent="0.3">
      <c r="H27" s="111"/>
      <c r="I27" s="112"/>
      <c r="J27" s="113"/>
    </row>
    <row r="28" spans="8:19" ht="15.6" x14ac:dyDescent="0.3">
      <c r="H28" s="108" t="s">
        <v>88</v>
      </c>
      <c r="I28" s="109" t="s">
        <v>89</v>
      </c>
      <c r="J28" s="110">
        <f>J26+(J14/J17)</f>
        <v>3</v>
      </c>
    </row>
    <row r="29" spans="8:19" ht="15.6" x14ac:dyDescent="0.3">
      <c r="H29" s="111"/>
      <c r="I29" s="112"/>
      <c r="J29" s="113"/>
    </row>
    <row r="30" spans="8:19" ht="17.399999999999999" x14ac:dyDescent="0.3">
      <c r="H30" s="108" t="s">
        <v>90</v>
      </c>
      <c r="I30" s="109" t="s">
        <v>91</v>
      </c>
      <c r="J30" s="110">
        <f>J26/J14</f>
        <v>0.05</v>
      </c>
      <c r="K30" s="114">
        <f>60*J30</f>
        <v>3</v>
      </c>
      <c r="L30" s="115" t="s">
        <v>92</v>
      </c>
    </row>
    <row r="31" spans="8:19" ht="15.6" x14ac:dyDescent="0.3">
      <c r="H31" s="111"/>
      <c r="I31" s="112"/>
      <c r="J31" s="113"/>
      <c r="M31" s="373"/>
      <c r="N31" s="373"/>
      <c r="O31" s="373"/>
    </row>
    <row r="32" spans="8:19" ht="17.399999999999999" x14ac:dyDescent="0.3">
      <c r="H32" s="108" t="s">
        <v>93</v>
      </c>
      <c r="I32" s="109" t="s">
        <v>94</v>
      </c>
      <c r="J32" s="110">
        <f>J30+(1/J17)</f>
        <v>6.6666666666666666E-2</v>
      </c>
      <c r="K32" s="114">
        <f>60*J32</f>
        <v>4</v>
      </c>
      <c r="L32" s="115" t="s">
        <v>92</v>
      </c>
    </row>
    <row r="33" spans="8:10" ht="15.6" x14ac:dyDescent="0.3">
      <c r="H33" s="111"/>
      <c r="I33" s="112"/>
      <c r="J33" s="113"/>
    </row>
    <row r="34" spans="8:10" ht="15.6" x14ac:dyDescent="0.3">
      <c r="H34" s="108" t="s">
        <v>95</v>
      </c>
      <c r="I34" s="109" t="s">
        <v>96</v>
      </c>
      <c r="J34" s="110">
        <f>J14/J17</f>
        <v>0.75</v>
      </c>
    </row>
    <row r="36" spans="8:10" ht="15.6" x14ac:dyDescent="0.3">
      <c r="H36" s="108" t="s">
        <v>97</v>
      </c>
      <c r="I36" s="109" t="s">
        <v>98</v>
      </c>
      <c r="J36" s="110">
        <f>(N15)^J38*J24</f>
        <v>4.449462890625E-2</v>
      </c>
    </row>
    <row r="38" spans="8:10" x14ac:dyDescent="0.3">
      <c r="H38" s="108" t="s">
        <v>99</v>
      </c>
      <c r="J38" s="116">
        <v>6</v>
      </c>
    </row>
  </sheetData>
  <mergeCells count="8">
    <mergeCell ref="I21:I22"/>
    <mergeCell ref="M31:O31"/>
    <mergeCell ref="H5:J7"/>
    <mergeCell ref="I9:I10"/>
    <mergeCell ref="J12:J13"/>
    <mergeCell ref="L12:L13"/>
    <mergeCell ref="M15:M16"/>
    <mergeCell ref="N15:N1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H5:S38"/>
  <sheetViews>
    <sheetView topLeftCell="A4" zoomScale="90" zoomScaleNormal="90" workbookViewId="0">
      <selection activeCell="J17" sqref="J17"/>
    </sheetView>
  </sheetViews>
  <sheetFormatPr defaultColWidth="8.88671875" defaultRowHeight="14.4" x14ac:dyDescent="0.3"/>
  <cols>
    <col min="1" max="8" width="8.88671875" style="7"/>
    <col min="9" max="9" width="55.6640625" style="7" customWidth="1"/>
    <col min="10" max="10" width="14.5546875" style="7" customWidth="1"/>
    <col min="11" max="11" width="5.109375" style="7" customWidth="1"/>
    <col min="12" max="12" width="14.44140625" style="7" customWidth="1"/>
    <col min="13" max="16384" width="8.88671875" style="7"/>
  </cols>
  <sheetData>
    <row r="5" spans="8:13" x14ac:dyDescent="0.3">
      <c r="H5" s="367" t="s">
        <v>144</v>
      </c>
      <c r="I5" s="367"/>
      <c r="J5" s="367"/>
      <c r="K5" s="100"/>
      <c r="L5" s="100"/>
      <c r="M5" s="100"/>
    </row>
    <row r="6" spans="8:13" x14ac:dyDescent="0.3">
      <c r="H6" s="367"/>
      <c r="I6" s="367"/>
      <c r="J6" s="367"/>
      <c r="K6" s="100"/>
      <c r="L6" s="100"/>
      <c r="M6" s="100"/>
    </row>
    <row r="7" spans="8:13" x14ac:dyDescent="0.3">
      <c r="H7" s="367"/>
      <c r="I7" s="367"/>
      <c r="J7" s="367"/>
      <c r="K7" s="100"/>
      <c r="L7" s="100"/>
      <c r="M7" s="100"/>
    </row>
    <row r="8" spans="8:13" x14ac:dyDescent="0.3">
      <c r="H8" s="100"/>
      <c r="I8" s="100"/>
      <c r="J8" s="100"/>
      <c r="K8" s="100"/>
      <c r="L8" s="100"/>
      <c r="M8" s="100"/>
    </row>
    <row r="9" spans="8:13" x14ac:dyDescent="0.3">
      <c r="I9" s="372" t="s">
        <v>75</v>
      </c>
      <c r="J9" s="100"/>
      <c r="K9" s="100"/>
      <c r="L9" s="100"/>
      <c r="M9" s="100"/>
    </row>
    <row r="10" spans="8:13" x14ac:dyDescent="0.3">
      <c r="I10" s="372"/>
      <c r="L10" s="100"/>
      <c r="M10" s="100"/>
    </row>
    <row r="11" spans="8:13" x14ac:dyDescent="0.3">
      <c r="I11" s="7" t="s">
        <v>76</v>
      </c>
      <c r="M11" s="100"/>
    </row>
    <row r="12" spans="8:13" x14ac:dyDescent="0.3">
      <c r="I12" s="7" t="s">
        <v>77</v>
      </c>
      <c r="J12" s="374" t="s">
        <v>78</v>
      </c>
      <c r="L12" s="374" t="s">
        <v>79</v>
      </c>
    </row>
    <row r="13" spans="8:13" x14ac:dyDescent="0.3">
      <c r="J13" s="375"/>
      <c r="L13" s="375"/>
    </row>
    <row r="14" spans="8:13" ht="18" x14ac:dyDescent="0.3">
      <c r="I14" s="101" t="s">
        <v>80</v>
      </c>
      <c r="J14" s="102">
        <v>45</v>
      </c>
      <c r="K14" s="103"/>
      <c r="L14" s="104">
        <f>J14/J17</f>
        <v>0.75</v>
      </c>
    </row>
    <row r="15" spans="8:13" ht="15" customHeight="1" x14ac:dyDescent="0.3"/>
    <row r="16" spans="8:13" ht="15" customHeight="1" x14ac:dyDescent="0.3">
      <c r="J16" s="105">
        <v>45</v>
      </c>
    </row>
    <row r="17" spans="8:19" ht="18" x14ac:dyDescent="0.3">
      <c r="I17" s="101" t="s">
        <v>82</v>
      </c>
      <c r="J17" s="102">
        <v>60</v>
      </c>
      <c r="K17" s="103"/>
      <c r="L17" s="106">
        <f>J17/60</f>
        <v>1</v>
      </c>
      <c r="S17" s="107">
        <v>61</v>
      </c>
    </row>
    <row r="19" spans="8:19" x14ac:dyDescent="0.3">
      <c r="J19" s="105">
        <v>60</v>
      </c>
    </row>
    <row r="21" spans="8:19" x14ac:dyDescent="0.3">
      <c r="I21" s="372" t="s">
        <v>83</v>
      </c>
    </row>
    <row r="22" spans="8:19" x14ac:dyDescent="0.3">
      <c r="I22" s="372"/>
    </row>
    <row r="24" spans="8:19" ht="15.6" x14ac:dyDescent="0.3">
      <c r="H24" s="108" t="s">
        <v>84</v>
      </c>
      <c r="I24" s="109" t="s">
        <v>85</v>
      </c>
      <c r="J24" s="110">
        <f>1-(J14/J17)</f>
        <v>0.25</v>
      </c>
    </row>
    <row r="25" spans="8:19" ht="15.6" x14ac:dyDescent="0.3">
      <c r="H25" s="111"/>
      <c r="I25" s="112"/>
      <c r="J25" s="113"/>
    </row>
    <row r="26" spans="8:19" ht="15.6" x14ac:dyDescent="0.3">
      <c r="H26" s="108" t="s">
        <v>86</v>
      </c>
      <c r="I26" s="109" t="s">
        <v>87</v>
      </c>
      <c r="J26" s="110">
        <f>(J14^2)/(J17*(J17-J14))</f>
        <v>2.25</v>
      </c>
    </row>
    <row r="27" spans="8:19" ht="15.6" x14ac:dyDescent="0.3">
      <c r="H27" s="111"/>
      <c r="I27" s="112"/>
      <c r="J27" s="113"/>
    </row>
    <row r="28" spans="8:19" ht="15.6" x14ac:dyDescent="0.3">
      <c r="H28" s="108" t="s">
        <v>88</v>
      </c>
      <c r="I28" s="109" t="s">
        <v>89</v>
      </c>
      <c r="J28" s="110">
        <f>J26+(J14/J17)</f>
        <v>3</v>
      </c>
    </row>
    <row r="29" spans="8:19" ht="15.6" x14ac:dyDescent="0.3">
      <c r="H29" s="111"/>
      <c r="I29" s="112"/>
      <c r="J29" s="113"/>
    </row>
    <row r="30" spans="8:19" ht="17.399999999999999" x14ac:dyDescent="0.3">
      <c r="H30" s="108" t="s">
        <v>90</v>
      </c>
      <c r="I30" s="109" t="s">
        <v>91</v>
      </c>
      <c r="J30" s="110">
        <f>J26/J14</f>
        <v>0.05</v>
      </c>
      <c r="K30" s="114">
        <f>60*J30</f>
        <v>3</v>
      </c>
      <c r="L30" s="115" t="s">
        <v>92</v>
      </c>
    </row>
    <row r="31" spans="8:19" ht="15.6" x14ac:dyDescent="0.3">
      <c r="H31" s="111"/>
      <c r="I31" s="112"/>
      <c r="J31" s="113"/>
      <c r="M31" s="373"/>
      <c r="N31" s="373"/>
      <c r="O31" s="373"/>
    </row>
    <row r="32" spans="8:19" ht="17.399999999999999" x14ac:dyDescent="0.3">
      <c r="H32" s="108" t="s">
        <v>93</v>
      </c>
      <c r="I32" s="109" t="s">
        <v>94</v>
      </c>
      <c r="J32" s="110">
        <f>J30+(1/J17)</f>
        <v>6.6666666666666666E-2</v>
      </c>
      <c r="K32" s="114">
        <f>60*J32</f>
        <v>4</v>
      </c>
      <c r="L32" s="115" t="s">
        <v>92</v>
      </c>
    </row>
    <row r="33" spans="8:10" ht="15.6" x14ac:dyDescent="0.3">
      <c r="H33" s="111"/>
      <c r="I33" s="112"/>
      <c r="J33" s="113"/>
    </row>
    <row r="34" spans="8:10" ht="15.6" x14ac:dyDescent="0.3">
      <c r="H34" s="108" t="s">
        <v>95</v>
      </c>
      <c r="I34" s="109" t="s">
        <v>96</v>
      </c>
      <c r="J34" s="110">
        <f>J14/J17</f>
        <v>0.75</v>
      </c>
    </row>
    <row r="36" spans="8:10" ht="15.6" x14ac:dyDescent="0.3">
      <c r="H36" s="108" t="s">
        <v>97</v>
      </c>
      <c r="I36" s="109" t="s">
        <v>98</v>
      </c>
      <c r="J36" s="110">
        <f>(N15)^J38*J24</f>
        <v>0</v>
      </c>
    </row>
    <row r="38" spans="8:10" x14ac:dyDescent="0.3">
      <c r="H38" s="108" t="s">
        <v>99</v>
      </c>
      <c r="J38" s="116">
        <v>6</v>
      </c>
    </row>
  </sheetData>
  <mergeCells count="6">
    <mergeCell ref="I21:I22"/>
    <mergeCell ref="M31:O31"/>
    <mergeCell ref="H5:J7"/>
    <mergeCell ref="I9:I10"/>
    <mergeCell ref="J12:J13"/>
    <mergeCell ref="L12:L13"/>
  </mergeCells>
  <pageMargins left="0.7" right="0.7" top="0.75" bottom="0.75" header="0.3" footer="0.3"/>
  <pageSetup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8"/>
      <c r="L14" s="28"/>
      <c r="M14" s="28"/>
      <c r="N14" s="28"/>
      <c r="O14" s="28"/>
      <c r="P14" s="28"/>
      <c r="Q14" s="28"/>
      <c r="R14" s="28"/>
      <c r="S14" s="28"/>
      <c r="T14" s="28"/>
      <c r="U14" s="28"/>
      <c r="V14" s="28"/>
      <c r="W14" s="28"/>
      <c r="X14" s="28"/>
      <c r="Y14" s="28"/>
      <c r="Z14" s="28"/>
      <c r="AA14" s="28"/>
    </row>
    <row r="15" spans="1:27" x14ac:dyDescent="0.3">
      <c r="K15" s="28"/>
      <c r="L15" s="28"/>
      <c r="M15" s="28"/>
      <c r="N15" s="28"/>
      <c r="O15" s="28"/>
      <c r="P15" s="28"/>
      <c r="Q15" s="28"/>
      <c r="R15" s="28"/>
      <c r="S15" s="28"/>
      <c r="T15" s="28"/>
      <c r="U15" s="28"/>
      <c r="V15" s="28"/>
      <c r="W15" s="28"/>
      <c r="X15" s="28"/>
      <c r="Y15" s="28"/>
      <c r="Z15" s="28"/>
      <c r="AA15" s="28"/>
    </row>
    <row r="16" spans="1:27" x14ac:dyDescent="0.3">
      <c r="K16" s="28"/>
      <c r="L16" s="28"/>
      <c r="M16" s="28"/>
      <c r="N16" s="28"/>
      <c r="O16" s="28"/>
      <c r="P16" s="28"/>
      <c r="Q16" s="28"/>
      <c r="R16" s="28"/>
      <c r="S16" s="28"/>
      <c r="T16" s="28"/>
      <c r="U16" s="28"/>
      <c r="V16" s="28"/>
      <c r="W16" s="28"/>
      <c r="X16" s="28"/>
      <c r="Y16" s="28"/>
      <c r="Z16" s="28"/>
      <c r="AA16" s="28"/>
    </row>
    <row r="17" spans="11:27" x14ac:dyDescent="0.3">
      <c r="K17" s="28"/>
      <c r="L17" s="28"/>
      <c r="M17" s="28"/>
      <c r="N17" s="28"/>
      <c r="O17" s="28"/>
      <c r="P17" s="28"/>
      <c r="Q17" s="28"/>
      <c r="R17" s="28"/>
      <c r="S17" s="28"/>
      <c r="T17" s="28"/>
      <c r="U17" s="28"/>
      <c r="V17" s="28"/>
      <c r="W17" s="28"/>
      <c r="X17" s="28"/>
      <c r="Y17" s="28"/>
      <c r="Z17" s="28"/>
      <c r="AA17" s="28"/>
    </row>
    <row r="18" spans="11:27" x14ac:dyDescent="0.3">
      <c r="K18" s="28"/>
      <c r="L18" s="28"/>
      <c r="M18" s="28"/>
      <c r="N18" s="28"/>
      <c r="O18" s="28"/>
      <c r="P18" s="28"/>
      <c r="Q18" s="28"/>
      <c r="R18" s="28"/>
      <c r="S18" s="28"/>
      <c r="T18" s="28"/>
      <c r="U18" s="28"/>
      <c r="V18" s="28"/>
      <c r="W18" s="28"/>
      <c r="X18" s="28"/>
      <c r="Y18" s="28"/>
      <c r="Z18" s="28"/>
      <c r="AA18" s="28"/>
    </row>
    <row r="19" spans="11:27" x14ac:dyDescent="0.3">
      <c r="K19" s="28"/>
      <c r="L19" s="28"/>
      <c r="M19" s="28"/>
      <c r="N19" s="28"/>
      <c r="O19" s="28"/>
      <c r="P19" s="28"/>
      <c r="Q19" s="28"/>
      <c r="R19" s="28"/>
      <c r="S19" s="28"/>
      <c r="T19" s="28"/>
      <c r="U19" s="28"/>
      <c r="V19" s="28"/>
      <c r="W19" s="28"/>
      <c r="X19" s="28"/>
      <c r="Y19" s="28"/>
      <c r="Z19" s="28"/>
      <c r="AA19" s="28"/>
    </row>
    <row r="20" spans="11:27" x14ac:dyDescent="0.3">
      <c r="K20" s="28"/>
      <c r="L20" s="28"/>
      <c r="M20" s="28"/>
      <c r="N20" s="28"/>
      <c r="O20" s="28"/>
      <c r="P20" s="28"/>
      <c r="Q20" s="28"/>
      <c r="R20" s="28"/>
      <c r="S20" s="28"/>
      <c r="T20" s="28"/>
      <c r="U20" s="28"/>
      <c r="V20" s="28"/>
      <c r="W20" s="28"/>
      <c r="X20" s="28"/>
      <c r="Y20" s="28"/>
      <c r="Z20" s="28"/>
      <c r="AA20" s="28"/>
    </row>
    <row r="21" spans="11:27" x14ac:dyDescent="0.3">
      <c r="K21" s="28"/>
      <c r="L21" s="28"/>
      <c r="M21" s="28"/>
      <c r="N21" s="28"/>
      <c r="O21" s="28"/>
      <c r="P21" s="28"/>
      <c r="Q21" s="28"/>
      <c r="R21" s="28"/>
      <c r="S21" s="28"/>
      <c r="T21" s="28"/>
      <c r="U21" s="28"/>
      <c r="V21" s="28"/>
      <c r="W21" s="28"/>
      <c r="X21" s="28"/>
      <c r="Y21" s="28"/>
      <c r="Z21" s="28"/>
      <c r="AA21" s="28"/>
    </row>
    <row r="22" spans="11:27" x14ac:dyDescent="0.3">
      <c r="K22" s="28"/>
      <c r="L22" s="28"/>
      <c r="M22" s="28"/>
      <c r="N22" s="28"/>
      <c r="O22" s="28"/>
      <c r="P22" s="28"/>
      <c r="Q22" s="28"/>
      <c r="R22" s="28"/>
      <c r="S22" s="28"/>
      <c r="T22" s="28"/>
      <c r="U22" s="28"/>
      <c r="V22" s="28"/>
      <c r="W22" s="28"/>
      <c r="X22" s="28"/>
      <c r="Y22" s="28"/>
      <c r="Z22" s="28"/>
      <c r="AA22" s="28"/>
    </row>
    <row r="23" spans="11:27" x14ac:dyDescent="0.3">
      <c r="K23" s="28"/>
      <c r="L23" s="28"/>
      <c r="M23" s="28"/>
      <c r="N23" s="28"/>
      <c r="O23" s="28"/>
      <c r="P23" s="28"/>
      <c r="Q23" s="28"/>
      <c r="R23" s="28"/>
      <c r="S23" s="28"/>
      <c r="T23" s="28"/>
      <c r="U23" s="28"/>
      <c r="V23" s="28"/>
      <c r="W23" s="28"/>
      <c r="X23" s="28"/>
      <c r="Y23" s="28"/>
      <c r="Z23" s="28"/>
      <c r="AA23" s="28"/>
    </row>
    <row r="24" spans="11:27" x14ac:dyDescent="0.3">
      <c r="K24" s="28"/>
      <c r="L24" s="28"/>
      <c r="M24" s="28"/>
      <c r="N24" s="28"/>
      <c r="O24" s="28"/>
      <c r="P24" s="28"/>
      <c r="Q24" s="28"/>
      <c r="R24" s="28"/>
      <c r="S24" s="28"/>
      <c r="T24" s="28"/>
      <c r="U24" s="28"/>
      <c r="V24" s="28"/>
      <c r="W24" s="28"/>
      <c r="X24" s="28"/>
      <c r="Y24" s="28"/>
      <c r="Z24" s="28"/>
      <c r="AA24" s="28"/>
    </row>
    <row r="25" spans="11:27" x14ac:dyDescent="0.3">
      <c r="K25" s="28"/>
      <c r="L25" s="28"/>
      <c r="M25" s="28"/>
      <c r="N25" s="28"/>
      <c r="O25" s="28"/>
      <c r="P25" s="28"/>
      <c r="Q25" s="28"/>
      <c r="R25" s="28"/>
      <c r="S25" s="28"/>
      <c r="T25" s="28"/>
      <c r="U25" s="28"/>
      <c r="V25" s="28"/>
      <c r="W25" s="28"/>
      <c r="X25" s="28"/>
      <c r="Y25" s="28"/>
      <c r="Z25" s="28"/>
      <c r="AA25" s="28"/>
    </row>
    <row r="26" spans="11:27" x14ac:dyDescent="0.3">
      <c r="K26" s="28"/>
      <c r="L26" s="28"/>
      <c r="M26" s="28"/>
      <c r="N26" s="28"/>
      <c r="O26" s="28"/>
      <c r="P26" s="28"/>
      <c r="Q26" s="28"/>
      <c r="R26" s="28"/>
      <c r="S26" s="28"/>
      <c r="T26" s="28"/>
      <c r="U26" s="28"/>
      <c r="V26" s="28"/>
      <c r="W26" s="28"/>
      <c r="X26" s="28"/>
      <c r="Y26" s="28"/>
      <c r="Z26" s="28"/>
      <c r="AA26" s="28"/>
    </row>
    <row r="27" spans="11:27" x14ac:dyDescent="0.3">
      <c r="K27" s="28"/>
      <c r="L27" s="28"/>
      <c r="M27" s="28"/>
      <c r="N27" s="28"/>
      <c r="O27" s="28"/>
      <c r="P27" s="28"/>
      <c r="Q27" s="28"/>
      <c r="R27" s="28"/>
      <c r="S27" s="28"/>
      <c r="T27" s="28"/>
      <c r="U27" s="28"/>
      <c r="V27" s="28"/>
      <c r="W27" s="28"/>
      <c r="X27" s="28"/>
      <c r="Y27" s="28"/>
      <c r="Z27" s="28"/>
      <c r="AA27" s="28"/>
    </row>
    <row r="28" spans="11:27" x14ac:dyDescent="0.3">
      <c r="K28" s="28"/>
      <c r="L28" s="28"/>
      <c r="M28" s="28"/>
      <c r="N28" s="28"/>
      <c r="O28" s="28"/>
      <c r="P28" s="28"/>
      <c r="Q28" s="28"/>
      <c r="R28" s="28"/>
      <c r="S28" s="28"/>
      <c r="T28" s="28"/>
      <c r="U28" s="28"/>
      <c r="V28" s="28"/>
      <c r="W28" s="28"/>
      <c r="X28" s="28"/>
      <c r="Y28" s="28"/>
      <c r="Z28" s="28"/>
      <c r="AA28" s="28"/>
    </row>
    <row r="29" spans="11:27" x14ac:dyDescent="0.3">
      <c r="K29" s="28"/>
      <c r="L29" s="28"/>
      <c r="M29" s="28"/>
      <c r="N29" s="28"/>
      <c r="O29" s="28"/>
      <c r="P29" s="28"/>
      <c r="Q29" s="28"/>
      <c r="R29" s="28"/>
      <c r="S29" s="28"/>
      <c r="T29" s="28"/>
      <c r="U29" s="28"/>
      <c r="V29" s="28"/>
      <c r="W29" s="28"/>
      <c r="X29" s="28"/>
      <c r="Y29" s="28"/>
      <c r="Z29" s="28"/>
      <c r="AA29" s="28"/>
    </row>
    <row r="30" spans="11:27" x14ac:dyDescent="0.3">
      <c r="K30" s="28"/>
      <c r="L30" s="28"/>
      <c r="M30" s="28"/>
      <c r="N30" s="28"/>
      <c r="O30" s="28"/>
      <c r="P30" s="28"/>
      <c r="Q30" s="28"/>
      <c r="R30" s="28"/>
      <c r="S30" s="28"/>
      <c r="T30" s="28"/>
      <c r="U30" s="28"/>
      <c r="V30" s="28"/>
      <c r="W30" s="28"/>
      <c r="X30" s="28"/>
      <c r="Y30" s="28"/>
      <c r="Z30" s="28"/>
      <c r="AA30" s="28"/>
    </row>
    <row r="31" spans="11:27" x14ac:dyDescent="0.3">
      <c r="K31" s="28"/>
      <c r="L31" s="28"/>
      <c r="M31" s="28"/>
      <c r="N31" s="28"/>
      <c r="O31" s="28"/>
      <c r="P31" s="28"/>
      <c r="Q31" s="28"/>
      <c r="R31" s="28"/>
      <c r="S31" s="28"/>
      <c r="T31" s="28"/>
      <c r="U31" s="28"/>
      <c r="V31" s="28"/>
      <c r="W31" s="28"/>
      <c r="X31" s="28"/>
      <c r="Y31" s="28"/>
      <c r="Z31" s="28"/>
      <c r="AA31" s="28"/>
    </row>
    <row r="32" spans="11:27" x14ac:dyDescent="0.3">
      <c r="K32" s="28"/>
      <c r="L32" s="28"/>
      <c r="M32" s="28"/>
      <c r="N32" s="28"/>
      <c r="O32" s="28"/>
      <c r="P32" s="28"/>
      <c r="Q32" s="28"/>
      <c r="R32" s="28"/>
      <c r="S32" s="28"/>
      <c r="T32" s="28"/>
      <c r="U32" s="28"/>
      <c r="V32" s="28"/>
      <c r="W32" s="28"/>
      <c r="X32" s="28"/>
      <c r="Y32" s="28"/>
      <c r="Z32" s="28"/>
      <c r="AA32" s="28"/>
    </row>
    <row r="33" spans="11:27" x14ac:dyDescent="0.3">
      <c r="K33" s="28"/>
      <c r="L33" s="28"/>
      <c r="M33" s="28"/>
      <c r="N33" s="28"/>
      <c r="O33" s="28"/>
      <c r="P33" s="28"/>
      <c r="Q33" s="28"/>
      <c r="R33" s="28"/>
      <c r="S33" s="28"/>
      <c r="T33" s="28"/>
      <c r="U33" s="28"/>
      <c r="V33" s="28"/>
      <c r="W33" s="28"/>
      <c r="X33" s="28"/>
      <c r="Y33" s="28"/>
      <c r="Z33" s="28"/>
      <c r="AA33" s="28"/>
    </row>
    <row r="34" spans="11:27" x14ac:dyDescent="0.3">
      <c r="K34" s="28"/>
      <c r="L34" s="28"/>
      <c r="M34" s="28"/>
      <c r="N34" s="28"/>
      <c r="O34" s="28"/>
      <c r="P34" s="28"/>
      <c r="Q34" s="28"/>
      <c r="R34" s="28"/>
      <c r="S34" s="28"/>
      <c r="T34" s="28"/>
      <c r="U34" s="28"/>
      <c r="V34" s="28"/>
      <c r="W34" s="28"/>
      <c r="X34" s="28"/>
      <c r="Y34" s="28"/>
      <c r="Z34" s="28"/>
      <c r="AA34" s="28"/>
    </row>
    <row r="35" spans="11:27" x14ac:dyDescent="0.3">
      <c r="K35" s="28"/>
      <c r="L35" s="28"/>
      <c r="M35" s="28"/>
      <c r="N35" s="28"/>
      <c r="O35" s="28"/>
      <c r="P35" s="28"/>
      <c r="Q35" s="28"/>
      <c r="R35" s="28"/>
      <c r="S35" s="28"/>
      <c r="T35" s="28"/>
      <c r="U35" s="28"/>
      <c r="V35" s="28"/>
      <c r="W35" s="28"/>
      <c r="X35" s="28"/>
      <c r="Y35" s="28"/>
      <c r="Z35" s="28"/>
      <c r="AA35" s="28"/>
    </row>
    <row r="36" spans="11:27" x14ac:dyDescent="0.3">
      <c r="K36" s="28"/>
      <c r="L36" s="28"/>
      <c r="M36" s="28"/>
      <c r="N36" s="28"/>
      <c r="O36" s="28"/>
      <c r="P36" s="28"/>
      <c r="Q36" s="28"/>
      <c r="R36" s="28"/>
      <c r="S36" s="28"/>
      <c r="T36" s="28"/>
      <c r="U36" s="28"/>
      <c r="V36" s="28"/>
      <c r="W36" s="28"/>
      <c r="X36" s="28"/>
      <c r="Y36" s="28"/>
      <c r="Z36" s="28"/>
      <c r="AA36" s="28"/>
    </row>
    <row r="37" spans="11:27" x14ac:dyDescent="0.3">
      <c r="K37" s="28"/>
      <c r="L37" s="28"/>
      <c r="M37" s="28"/>
      <c r="N37" s="28"/>
      <c r="O37" s="28"/>
      <c r="P37" s="28"/>
      <c r="Q37" s="28"/>
      <c r="R37" s="28"/>
      <c r="S37" s="28"/>
      <c r="T37" s="28"/>
      <c r="U37" s="28"/>
      <c r="V37" s="28"/>
      <c r="W37" s="28"/>
      <c r="X37" s="28"/>
      <c r="Y37" s="28"/>
      <c r="Z37" s="28"/>
      <c r="AA37" s="28"/>
    </row>
    <row r="38" spans="11:27" x14ac:dyDescent="0.3">
      <c r="K38" s="28"/>
      <c r="L38" s="28"/>
      <c r="M38" s="28"/>
      <c r="N38" s="28"/>
      <c r="O38" s="28"/>
      <c r="P38" s="28"/>
      <c r="Q38" s="28"/>
      <c r="R38" s="28"/>
      <c r="S38" s="28"/>
      <c r="T38" s="28"/>
      <c r="U38" s="28"/>
      <c r="V38" s="28"/>
      <c r="W38" s="28"/>
      <c r="X38" s="28"/>
      <c r="Y38" s="28"/>
      <c r="Z38" s="28"/>
      <c r="AA38" s="28"/>
    </row>
    <row r="39" spans="11:27" x14ac:dyDescent="0.3">
      <c r="K39" s="28"/>
      <c r="L39" s="28"/>
      <c r="M39" s="28"/>
      <c r="N39" s="28"/>
      <c r="O39" s="28"/>
      <c r="P39" s="28"/>
      <c r="Q39" s="28"/>
      <c r="R39" s="28"/>
      <c r="S39" s="28"/>
      <c r="T39" s="28"/>
      <c r="U39" s="28"/>
      <c r="V39" s="28"/>
      <c r="W39" s="28"/>
      <c r="X39" s="28"/>
      <c r="Y39" s="28"/>
      <c r="Z39" s="28"/>
      <c r="AA39" s="28"/>
    </row>
    <row r="40" spans="11:27" x14ac:dyDescent="0.3">
      <c r="K40" s="28"/>
      <c r="L40" s="28"/>
      <c r="M40" s="28"/>
      <c r="N40" s="28"/>
      <c r="O40" s="28"/>
      <c r="P40" s="28"/>
      <c r="Q40" s="28"/>
      <c r="R40" s="28"/>
      <c r="S40" s="28"/>
      <c r="T40" s="28"/>
      <c r="U40" s="28"/>
      <c r="V40" s="28"/>
      <c r="W40" s="28"/>
      <c r="X40" s="28"/>
      <c r="Y40" s="28"/>
      <c r="Z40" s="28"/>
      <c r="AA40" s="28"/>
    </row>
    <row r="41" spans="11:27" x14ac:dyDescent="0.3">
      <c r="K41" s="28"/>
      <c r="L41" s="28"/>
      <c r="M41" s="28"/>
      <c r="N41" s="28"/>
      <c r="O41" s="28"/>
      <c r="P41" s="28"/>
      <c r="Q41" s="28"/>
      <c r="R41" s="28"/>
      <c r="S41" s="28"/>
      <c r="T41" s="28"/>
      <c r="U41" s="28"/>
      <c r="V41" s="28"/>
      <c r="W41" s="28"/>
      <c r="X41" s="28"/>
      <c r="Y41" s="28"/>
      <c r="Z41" s="28"/>
      <c r="AA41" s="28"/>
    </row>
    <row r="42" spans="11:27" x14ac:dyDescent="0.3">
      <c r="K42" s="28"/>
      <c r="L42" s="28"/>
      <c r="M42" s="28"/>
      <c r="N42" s="28"/>
      <c r="O42" s="28"/>
      <c r="P42" s="28"/>
      <c r="Q42" s="28"/>
      <c r="R42" s="28"/>
      <c r="S42" s="28"/>
      <c r="T42" s="28"/>
      <c r="U42" s="28"/>
      <c r="V42" s="28"/>
      <c r="W42" s="28"/>
      <c r="X42" s="28"/>
      <c r="Y42" s="28"/>
      <c r="Z42" s="28"/>
      <c r="AA42" s="28"/>
    </row>
    <row r="43" spans="11:27" x14ac:dyDescent="0.3">
      <c r="K43" s="28"/>
      <c r="L43" s="28"/>
      <c r="M43" s="28"/>
      <c r="N43" s="28"/>
      <c r="O43" s="28"/>
      <c r="P43" s="28"/>
      <c r="Q43" s="28"/>
      <c r="R43" s="28"/>
      <c r="S43" s="28"/>
      <c r="T43" s="28"/>
      <c r="U43" s="28"/>
      <c r="V43" s="28"/>
      <c r="W43" s="28"/>
      <c r="X43" s="28"/>
      <c r="Y43" s="28"/>
      <c r="Z43" s="28"/>
      <c r="AA43" s="28"/>
    </row>
    <row r="44" spans="11:27" x14ac:dyDescent="0.3">
      <c r="K44" s="28"/>
      <c r="L44" s="28"/>
      <c r="M44" s="28"/>
      <c r="N44" s="28"/>
      <c r="O44" s="28"/>
      <c r="P44" s="28"/>
      <c r="Q44" s="28"/>
      <c r="R44" s="28"/>
      <c r="S44" s="28"/>
      <c r="T44" s="28"/>
      <c r="U44" s="28"/>
      <c r="V44" s="28"/>
      <c r="W44" s="28"/>
      <c r="X44" s="28"/>
      <c r="Y44" s="28"/>
      <c r="Z44" s="28"/>
      <c r="AA44" s="28"/>
    </row>
    <row r="45" spans="11:27" x14ac:dyDescent="0.3">
      <c r="K45" s="28"/>
      <c r="L45" s="28"/>
      <c r="M45" s="28"/>
      <c r="N45" s="28"/>
      <c r="O45" s="28"/>
      <c r="P45" s="28"/>
      <c r="Q45" s="28"/>
      <c r="R45" s="28"/>
      <c r="S45" s="28"/>
      <c r="T45" s="28"/>
      <c r="U45" s="28"/>
      <c r="V45" s="28"/>
      <c r="W45" s="28"/>
      <c r="X45" s="28"/>
      <c r="Y45" s="28"/>
      <c r="Z45" s="28"/>
      <c r="AA45" s="28"/>
    </row>
    <row r="46" spans="11:27" x14ac:dyDescent="0.3">
      <c r="K46" s="28"/>
      <c r="L46" s="28"/>
      <c r="M46" s="28"/>
      <c r="N46" s="28"/>
      <c r="O46" s="28"/>
      <c r="P46" s="28"/>
      <c r="Q46" s="28"/>
      <c r="R46" s="28"/>
      <c r="S46" s="28"/>
      <c r="T46" s="28"/>
      <c r="U46" s="28"/>
      <c r="V46" s="28"/>
      <c r="W46" s="28"/>
      <c r="X46" s="28"/>
      <c r="Y46" s="28"/>
      <c r="Z46" s="28"/>
      <c r="AA46" s="28"/>
    </row>
    <row r="47" spans="11:27" x14ac:dyDescent="0.3">
      <c r="K47" s="28"/>
      <c r="L47" s="28"/>
      <c r="M47" s="28"/>
      <c r="N47" s="28"/>
      <c r="O47" s="28"/>
      <c r="P47" s="28"/>
      <c r="Q47" s="28"/>
      <c r="R47" s="28"/>
      <c r="S47" s="28"/>
      <c r="T47" s="28"/>
      <c r="U47" s="28"/>
      <c r="V47" s="28"/>
      <c r="W47" s="28"/>
      <c r="X47" s="28"/>
      <c r="Y47" s="28"/>
      <c r="Z47" s="28"/>
      <c r="AA47" s="28"/>
    </row>
    <row r="48" spans="11:27" x14ac:dyDescent="0.3">
      <c r="K48" s="28"/>
      <c r="L48" s="28"/>
      <c r="M48" s="28"/>
      <c r="N48" s="28"/>
      <c r="O48" s="28"/>
      <c r="P48" s="28"/>
      <c r="Q48" s="28"/>
      <c r="R48" s="28"/>
      <c r="S48" s="28"/>
      <c r="T48" s="28"/>
      <c r="U48" s="28"/>
      <c r="V48" s="28"/>
      <c r="W48" s="28"/>
      <c r="X48" s="28"/>
      <c r="Y48" s="28"/>
      <c r="Z48" s="28"/>
      <c r="AA48" s="28"/>
    </row>
  </sheetData>
  <pageMargins left="0.7" right="0.7" top="0.75" bottom="0.75" header="0.3" footer="0.3"/>
  <pageSetup scale="2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election activeCell="E8" sqref="E8"/>
    </sheetView>
  </sheetViews>
  <sheetFormatPr defaultColWidth="9.109375" defaultRowHeight="14.4" x14ac:dyDescent="0.3"/>
  <cols>
    <col min="1" max="16384" width="9.109375" style="1"/>
  </cols>
  <sheetData>
    <row r="1" spans="1:27" x14ac:dyDescent="0.3">
      <c r="A1" s="1" t="s">
        <v>0</v>
      </c>
    </row>
    <row r="14" spans="1:27" x14ac:dyDescent="0.3">
      <c r="K14" s="28"/>
      <c r="L14" s="28"/>
      <c r="M14" s="28"/>
      <c r="N14" s="28"/>
      <c r="O14" s="28"/>
      <c r="P14" s="28"/>
      <c r="Q14" s="28"/>
      <c r="R14" s="28"/>
      <c r="S14" s="28"/>
      <c r="T14" s="28"/>
      <c r="U14" s="28"/>
      <c r="V14" s="28"/>
      <c r="W14" s="28"/>
      <c r="X14" s="28"/>
      <c r="Y14" s="28"/>
      <c r="Z14" s="28"/>
      <c r="AA14" s="28"/>
    </row>
    <row r="15" spans="1:27" x14ac:dyDescent="0.3">
      <c r="K15" s="28"/>
      <c r="L15" s="28"/>
      <c r="M15" s="28"/>
      <c r="N15" s="28"/>
      <c r="O15" s="28"/>
      <c r="P15" s="28"/>
      <c r="Q15" s="28"/>
      <c r="R15" s="28"/>
      <c r="S15" s="28"/>
      <c r="T15" s="28"/>
      <c r="U15" s="28"/>
      <c r="V15" s="28"/>
      <c r="W15" s="28"/>
      <c r="X15" s="28"/>
      <c r="Y15" s="28"/>
      <c r="Z15" s="28"/>
      <c r="AA15" s="28"/>
    </row>
    <row r="16" spans="1:27" x14ac:dyDescent="0.3">
      <c r="K16" s="28"/>
      <c r="L16" s="28"/>
      <c r="M16" s="28"/>
      <c r="N16" s="28"/>
      <c r="O16" s="28"/>
      <c r="P16" s="28"/>
      <c r="Q16" s="28"/>
      <c r="R16" s="28"/>
      <c r="S16" s="28"/>
      <c r="T16" s="28"/>
      <c r="U16" s="28"/>
      <c r="V16" s="28"/>
      <c r="W16" s="28"/>
      <c r="X16" s="28"/>
      <c r="Y16" s="28"/>
      <c r="Z16" s="28"/>
      <c r="AA16" s="28"/>
    </row>
    <row r="17" spans="11:27" x14ac:dyDescent="0.3">
      <c r="K17" s="28"/>
      <c r="L17" s="28"/>
      <c r="M17" s="28"/>
      <c r="N17" s="28"/>
      <c r="O17" s="28"/>
      <c r="P17" s="28"/>
      <c r="Q17" s="28"/>
      <c r="R17" s="28"/>
      <c r="S17" s="28"/>
      <c r="T17" s="28"/>
      <c r="U17" s="28"/>
      <c r="V17" s="28"/>
      <c r="W17" s="28"/>
      <c r="X17" s="28"/>
      <c r="Y17" s="28"/>
      <c r="Z17" s="28"/>
      <c r="AA17" s="28"/>
    </row>
    <row r="18" spans="11:27" x14ac:dyDescent="0.3">
      <c r="K18" s="28"/>
      <c r="L18" s="28"/>
      <c r="M18" s="28"/>
      <c r="N18" s="28"/>
      <c r="O18" s="28"/>
      <c r="P18" s="28"/>
      <c r="Q18" s="28"/>
      <c r="R18" s="28"/>
      <c r="S18" s="28"/>
      <c r="T18" s="28"/>
      <c r="U18" s="28"/>
      <c r="V18" s="28"/>
      <c r="W18" s="28"/>
      <c r="X18" s="28"/>
      <c r="Y18" s="28"/>
      <c r="Z18" s="28"/>
      <c r="AA18" s="28"/>
    </row>
    <row r="19" spans="11:27" x14ac:dyDescent="0.3">
      <c r="K19" s="28"/>
      <c r="L19" s="28"/>
      <c r="M19" s="28"/>
      <c r="N19" s="28"/>
      <c r="O19" s="28"/>
      <c r="P19" s="28"/>
      <c r="Q19" s="28"/>
      <c r="R19" s="28"/>
      <c r="S19" s="28"/>
      <c r="T19" s="28"/>
      <c r="U19" s="28"/>
      <c r="V19" s="28"/>
      <c r="W19" s="28"/>
      <c r="X19" s="28"/>
      <c r="Y19" s="28"/>
      <c r="Z19" s="28"/>
      <c r="AA19" s="28"/>
    </row>
    <row r="20" spans="11:27" x14ac:dyDescent="0.3">
      <c r="K20" s="28"/>
      <c r="L20" s="28"/>
      <c r="M20" s="28"/>
      <c r="N20" s="28"/>
      <c r="O20" s="28"/>
      <c r="P20" s="28"/>
      <c r="Q20" s="28"/>
      <c r="R20" s="28"/>
      <c r="S20" s="28"/>
      <c r="T20" s="28"/>
      <c r="U20" s="28"/>
      <c r="V20" s="28"/>
      <c r="W20" s="28"/>
      <c r="X20" s="28"/>
      <c r="Y20" s="28"/>
      <c r="Z20" s="28"/>
      <c r="AA20" s="28"/>
    </row>
    <row r="21" spans="11:27" x14ac:dyDescent="0.3">
      <c r="K21" s="28"/>
      <c r="L21" s="28"/>
      <c r="M21" s="28"/>
      <c r="N21" s="28"/>
      <c r="O21" s="28"/>
      <c r="P21" s="28"/>
      <c r="Q21" s="28"/>
      <c r="R21" s="28"/>
      <c r="S21" s="28"/>
      <c r="T21" s="28"/>
      <c r="U21" s="28"/>
      <c r="V21" s="28"/>
      <c r="W21" s="28"/>
      <c r="X21" s="28"/>
      <c r="Y21" s="28"/>
      <c r="Z21" s="28"/>
      <c r="AA21" s="28"/>
    </row>
    <row r="22" spans="11:27" x14ac:dyDescent="0.3">
      <c r="K22" s="28"/>
      <c r="L22" s="28"/>
      <c r="M22" s="28"/>
      <c r="N22" s="28"/>
      <c r="O22" s="28"/>
      <c r="P22" s="28"/>
      <c r="Q22" s="28"/>
      <c r="R22" s="28"/>
      <c r="S22" s="28"/>
      <c r="T22" s="28"/>
      <c r="U22" s="28"/>
      <c r="V22" s="28"/>
      <c r="W22" s="28"/>
      <c r="X22" s="28"/>
      <c r="Y22" s="28"/>
      <c r="Z22" s="28"/>
      <c r="AA22" s="28"/>
    </row>
    <row r="23" spans="11:27" x14ac:dyDescent="0.3">
      <c r="K23" s="28"/>
      <c r="L23" s="28"/>
      <c r="M23" s="28"/>
      <c r="N23" s="28"/>
      <c r="O23" s="28"/>
      <c r="P23" s="28"/>
      <c r="Q23" s="28"/>
      <c r="R23" s="28"/>
      <c r="S23" s="28"/>
      <c r="T23" s="28"/>
      <c r="U23" s="28"/>
      <c r="V23" s="28"/>
      <c r="W23" s="28"/>
      <c r="X23" s="28"/>
      <c r="Y23" s="28"/>
      <c r="Z23" s="28"/>
      <c r="AA23" s="28"/>
    </row>
    <row r="24" spans="11:27" x14ac:dyDescent="0.3">
      <c r="K24" s="28"/>
      <c r="L24" s="28"/>
      <c r="M24" s="28"/>
      <c r="N24" s="28"/>
      <c r="O24" s="28"/>
      <c r="P24" s="28"/>
      <c r="Q24" s="28"/>
      <c r="R24" s="28"/>
      <c r="S24" s="28"/>
      <c r="T24" s="28"/>
      <c r="U24" s="28"/>
      <c r="V24" s="28"/>
      <c r="W24" s="28"/>
      <c r="X24" s="28"/>
      <c r="Y24" s="28"/>
      <c r="Z24" s="28"/>
      <c r="AA24" s="28"/>
    </row>
    <row r="25" spans="11:27" x14ac:dyDescent="0.3">
      <c r="K25" s="28"/>
      <c r="L25" s="28"/>
      <c r="M25" s="28"/>
      <c r="N25" s="28"/>
      <c r="O25" s="28"/>
      <c r="P25" s="28"/>
      <c r="Q25" s="28"/>
      <c r="R25" s="28"/>
      <c r="S25" s="28"/>
      <c r="T25" s="28"/>
      <c r="U25" s="28"/>
      <c r="V25" s="28"/>
      <c r="W25" s="28"/>
      <c r="X25" s="28"/>
      <c r="Y25" s="28"/>
      <c r="Z25" s="28"/>
      <c r="AA25" s="28"/>
    </row>
    <row r="26" spans="11:27" x14ac:dyDescent="0.3">
      <c r="K26" s="28"/>
      <c r="L26" s="28"/>
      <c r="M26" s="28"/>
      <c r="N26" s="28"/>
      <c r="O26" s="28"/>
      <c r="P26" s="28"/>
      <c r="Q26" s="28"/>
      <c r="R26" s="28"/>
      <c r="S26" s="28"/>
      <c r="T26" s="28"/>
      <c r="U26" s="28"/>
      <c r="V26" s="28"/>
      <c r="W26" s="28"/>
      <c r="X26" s="28"/>
      <c r="Y26" s="28"/>
      <c r="Z26" s="28"/>
      <c r="AA26" s="28"/>
    </row>
    <row r="27" spans="11:27" x14ac:dyDescent="0.3">
      <c r="K27" s="28"/>
      <c r="L27" s="28"/>
      <c r="M27" s="28"/>
      <c r="N27" s="28"/>
      <c r="O27" s="28"/>
      <c r="P27" s="28"/>
      <c r="Q27" s="28"/>
      <c r="R27" s="28"/>
      <c r="S27" s="28"/>
      <c r="T27" s="28"/>
      <c r="U27" s="28"/>
      <c r="V27" s="28"/>
      <c r="W27" s="28"/>
      <c r="X27" s="28"/>
      <c r="Y27" s="28"/>
      <c r="Z27" s="28"/>
      <c r="AA27" s="28"/>
    </row>
    <row r="28" spans="11:27" x14ac:dyDescent="0.3">
      <c r="K28" s="28"/>
      <c r="L28" s="28"/>
      <c r="M28" s="28"/>
      <c r="N28" s="28"/>
      <c r="O28" s="28"/>
      <c r="P28" s="28"/>
      <c r="Q28" s="28"/>
      <c r="R28" s="28"/>
      <c r="S28" s="28"/>
      <c r="T28" s="28"/>
      <c r="U28" s="28"/>
      <c r="V28" s="28"/>
      <c r="W28" s="28"/>
      <c r="X28" s="28"/>
      <c r="Y28" s="28"/>
      <c r="Z28" s="28"/>
      <c r="AA28" s="28"/>
    </row>
    <row r="29" spans="11:27" x14ac:dyDescent="0.3">
      <c r="K29" s="28"/>
      <c r="L29" s="28"/>
      <c r="M29" s="28"/>
      <c r="N29" s="28"/>
      <c r="O29" s="28"/>
      <c r="P29" s="28"/>
      <c r="Q29" s="28"/>
      <c r="R29" s="28"/>
      <c r="S29" s="28"/>
      <c r="T29" s="28"/>
      <c r="U29" s="28"/>
      <c r="V29" s="28"/>
      <c r="W29" s="28"/>
      <c r="X29" s="28"/>
      <c r="Y29" s="28"/>
      <c r="Z29" s="28"/>
      <c r="AA29" s="28"/>
    </row>
    <row r="30" spans="11:27" x14ac:dyDescent="0.3">
      <c r="K30" s="28"/>
      <c r="L30" s="28"/>
      <c r="M30" s="28"/>
      <c r="N30" s="28"/>
      <c r="O30" s="28"/>
      <c r="P30" s="28"/>
      <c r="Q30" s="28"/>
      <c r="R30" s="28"/>
      <c r="S30" s="28"/>
      <c r="T30" s="28"/>
      <c r="U30" s="28"/>
      <c r="V30" s="28"/>
      <c r="W30" s="28"/>
      <c r="X30" s="28"/>
      <c r="Y30" s="28"/>
      <c r="Z30" s="28"/>
      <c r="AA30" s="28"/>
    </row>
    <row r="31" spans="11:27" x14ac:dyDescent="0.3">
      <c r="K31" s="28"/>
      <c r="L31" s="28"/>
      <c r="M31" s="28"/>
      <c r="N31" s="28"/>
      <c r="O31" s="28"/>
      <c r="P31" s="28"/>
      <c r="Q31" s="28"/>
      <c r="R31" s="28"/>
      <c r="S31" s="28"/>
      <c r="T31" s="28"/>
      <c r="U31" s="28"/>
      <c r="V31" s="28"/>
      <c r="W31" s="28"/>
      <c r="X31" s="28"/>
      <c r="Y31" s="28"/>
      <c r="Z31" s="28"/>
      <c r="AA31" s="28"/>
    </row>
    <row r="32" spans="11:27" x14ac:dyDescent="0.3">
      <c r="K32" s="28"/>
      <c r="L32" s="28"/>
      <c r="M32" s="28"/>
      <c r="N32" s="28"/>
      <c r="O32" s="28"/>
      <c r="P32" s="28"/>
      <c r="Q32" s="28"/>
      <c r="R32" s="28"/>
      <c r="S32" s="28"/>
      <c r="T32" s="28"/>
      <c r="U32" s="28"/>
      <c r="V32" s="28"/>
      <c r="W32" s="28"/>
      <c r="X32" s="28"/>
      <c r="Y32" s="28"/>
      <c r="Z32" s="28"/>
      <c r="AA32" s="28"/>
    </row>
    <row r="33" spans="11:27" x14ac:dyDescent="0.3">
      <c r="K33" s="28"/>
      <c r="L33" s="28"/>
      <c r="M33" s="28"/>
      <c r="N33" s="28"/>
      <c r="O33" s="28"/>
      <c r="P33" s="28"/>
      <c r="Q33" s="28"/>
      <c r="R33" s="28"/>
      <c r="S33" s="28"/>
      <c r="T33" s="28"/>
      <c r="U33" s="28"/>
      <c r="V33" s="28"/>
      <c r="W33" s="28"/>
      <c r="X33" s="28"/>
      <c r="Y33" s="28"/>
      <c r="Z33" s="28"/>
      <c r="AA33" s="28"/>
    </row>
    <row r="34" spans="11:27" x14ac:dyDescent="0.3">
      <c r="K34" s="28"/>
      <c r="L34" s="28"/>
      <c r="M34" s="28"/>
      <c r="N34" s="28"/>
      <c r="O34" s="28"/>
      <c r="P34" s="28"/>
      <c r="Q34" s="28"/>
      <c r="R34" s="28"/>
      <c r="S34" s="28"/>
      <c r="T34" s="28"/>
      <c r="U34" s="28"/>
      <c r="V34" s="28"/>
      <c r="W34" s="28"/>
      <c r="X34" s="28"/>
      <c r="Y34" s="28"/>
      <c r="Z34" s="28"/>
      <c r="AA34" s="28"/>
    </row>
    <row r="35" spans="11:27" x14ac:dyDescent="0.3">
      <c r="K35" s="28"/>
      <c r="L35" s="28"/>
      <c r="M35" s="28"/>
      <c r="N35" s="28"/>
      <c r="O35" s="28"/>
      <c r="P35" s="28"/>
      <c r="Q35" s="28"/>
      <c r="R35" s="28"/>
      <c r="S35" s="28"/>
      <c r="T35" s="28"/>
      <c r="U35" s="28"/>
      <c r="V35" s="28"/>
      <c r="W35" s="28"/>
      <c r="X35" s="28"/>
      <c r="Y35" s="28"/>
      <c r="Z35" s="28"/>
      <c r="AA35" s="28"/>
    </row>
    <row r="36" spans="11:27" x14ac:dyDescent="0.3">
      <c r="K36" s="28"/>
      <c r="L36" s="28"/>
      <c r="M36" s="28"/>
      <c r="N36" s="28"/>
      <c r="O36" s="28"/>
      <c r="P36" s="28"/>
      <c r="Q36" s="28"/>
      <c r="R36" s="28"/>
      <c r="S36" s="28"/>
      <c r="T36" s="28"/>
      <c r="U36" s="28"/>
      <c r="V36" s="28"/>
      <c r="W36" s="28"/>
      <c r="X36" s="28"/>
      <c r="Y36" s="28"/>
      <c r="Z36" s="28"/>
      <c r="AA36" s="28"/>
    </row>
    <row r="37" spans="11:27" x14ac:dyDescent="0.3">
      <c r="K37" s="28"/>
      <c r="L37" s="28"/>
      <c r="M37" s="28"/>
      <c r="N37" s="28"/>
      <c r="O37" s="28"/>
      <c r="P37" s="28"/>
      <c r="Q37" s="28"/>
      <c r="R37" s="28"/>
      <c r="S37" s="28"/>
      <c r="T37" s="28"/>
      <c r="U37" s="28"/>
      <c r="V37" s="28"/>
      <c r="W37" s="28"/>
      <c r="X37" s="28"/>
      <c r="Y37" s="28"/>
      <c r="Z37" s="28"/>
      <c r="AA37" s="28"/>
    </row>
    <row r="38" spans="11:27" x14ac:dyDescent="0.3">
      <c r="K38" s="28"/>
      <c r="L38" s="28"/>
      <c r="M38" s="28"/>
      <c r="N38" s="28"/>
      <c r="O38" s="28"/>
      <c r="P38" s="28"/>
      <c r="Q38" s="28"/>
      <c r="R38" s="28"/>
      <c r="S38" s="28"/>
      <c r="T38" s="28"/>
      <c r="U38" s="28"/>
      <c r="V38" s="28"/>
      <c r="W38" s="28"/>
      <c r="X38" s="28"/>
      <c r="Y38" s="28"/>
      <c r="Z38" s="28"/>
      <c r="AA38" s="28"/>
    </row>
    <row r="39" spans="11:27" x14ac:dyDescent="0.3">
      <c r="K39" s="28"/>
      <c r="L39" s="28"/>
      <c r="M39" s="28"/>
      <c r="N39" s="28"/>
      <c r="O39" s="28"/>
      <c r="P39" s="28"/>
      <c r="Q39" s="28"/>
      <c r="R39" s="28"/>
      <c r="S39" s="28"/>
      <c r="T39" s="28"/>
      <c r="U39" s="28"/>
      <c r="V39" s="28"/>
      <c r="W39" s="28"/>
      <c r="X39" s="28"/>
      <c r="Y39" s="28"/>
      <c r="Z39" s="28"/>
      <c r="AA39" s="28"/>
    </row>
    <row r="40" spans="11:27" x14ac:dyDescent="0.3">
      <c r="K40" s="28"/>
      <c r="L40" s="28"/>
      <c r="M40" s="28"/>
      <c r="N40" s="28"/>
      <c r="O40" s="28"/>
      <c r="P40" s="28"/>
      <c r="Q40" s="28"/>
      <c r="R40" s="28"/>
      <c r="S40" s="28"/>
      <c r="T40" s="28"/>
      <c r="U40" s="28"/>
      <c r="V40" s="28"/>
      <c r="W40" s="28"/>
      <c r="X40" s="28"/>
      <c r="Y40" s="28"/>
      <c r="Z40" s="28"/>
      <c r="AA40" s="28"/>
    </row>
    <row r="41" spans="11:27" x14ac:dyDescent="0.3">
      <c r="K41" s="28"/>
      <c r="L41" s="28"/>
      <c r="M41" s="28"/>
      <c r="N41" s="28"/>
      <c r="O41" s="28"/>
      <c r="P41" s="28"/>
      <c r="Q41" s="28"/>
      <c r="R41" s="28"/>
      <c r="S41" s="28"/>
      <c r="T41" s="28"/>
      <c r="U41" s="28"/>
      <c r="V41" s="28"/>
      <c r="W41" s="28"/>
      <c r="X41" s="28"/>
      <c r="Y41" s="28"/>
      <c r="Z41" s="28"/>
      <c r="AA41" s="28"/>
    </row>
    <row r="42" spans="11:27" x14ac:dyDescent="0.3">
      <c r="K42" s="28"/>
      <c r="L42" s="28"/>
      <c r="M42" s="28"/>
      <c r="N42" s="28"/>
      <c r="O42" s="28"/>
      <c r="P42" s="28"/>
      <c r="Q42" s="28"/>
      <c r="R42" s="28"/>
      <c r="S42" s="28"/>
      <c r="T42" s="28"/>
      <c r="U42" s="28"/>
      <c r="V42" s="28"/>
      <c r="W42" s="28"/>
      <c r="X42" s="28"/>
      <c r="Y42" s="28"/>
      <c r="Z42" s="28"/>
      <c r="AA42" s="28"/>
    </row>
    <row r="43" spans="11:27" x14ac:dyDescent="0.3">
      <c r="K43" s="28"/>
      <c r="L43" s="28"/>
      <c r="M43" s="28"/>
      <c r="N43" s="28"/>
      <c r="O43" s="28"/>
      <c r="P43" s="28"/>
      <c r="Q43" s="28"/>
      <c r="R43" s="28"/>
      <c r="S43" s="28"/>
      <c r="T43" s="28"/>
      <c r="U43" s="28"/>
      <c r="V43" s="28"/>
      <c r="W43" s="28"/>
      <c r="X43" s="28"/>
      <c r="Y43" s="28"/>
      <c r="Z43" s="28"/>
      <c r="AA43" s="28"/>
    </row>
    <row r="44" spans="11:27" x14ac:dyDescent="0.3">
      <c r="K44" s="28"/>
      <c r="L44" s="28"/>
      <c r="M44" s="28"/>
      <c r="N44" s="28"/>
      <c r="O44" s="28"/>
      <c r="P44" s="28"/>
      <c r="Q44" s="28"/>
      <c r="R44" s="28"/>
      <c r="S44" s="28"/>
      <c r="T44" s="28"/>
      <c r="U44" s="28"/>
      <c r="V44" s="28"/>
      <c r="W44" s="28"/>
      <c r="X44" s="28"/>
      <c r="Y44" s="28"/>
      <c r="Z44" s="28"/>
      <c r="AA44" s="28"/>
    </row>
    <row r="45" spans="11:27" x14ac:dyDescent="0.3">
      <c r="K45" s="28"/>
      <c r="L45" s="28"/>
      <c r="M45" s="28"/>
      <c r="N45" s="28"/>
      <c r="O45" s="28"/>
      <c r="P45" s="28"/>
      <c r="Q45" s="28"/>
      <c r="R45" s="28"/>
      <c r="S45" s="28"/>
      <c r="T45" s="28"/>
      <c r="U45" s="28"/>
      <c r="V45" s="28"/>
      <c r="W45" s="28"/>
      <c r="X45" s="28"/>
      <c r="Y45" s="28"/>
      <c r="Z45" s="28"/>
      <c r="AA45" s="28"/>
    </row>
    <row r="46" spans="11:27" x14ac:dyDescent="0.3">
      <c r="K46" s="28"/>
      <c r="L46" s="28"/>
      <c r="M46" s="28"/>
      <c r="N46" s="28"/>
      <c r="O46" s="28"/>
      <c r="P46" s="28"/>
      <c r="Q46" s="28"/>
      <c r="R46" s="28"/>
      <c r="S46" s="28"/>
      <c r="T46" s="28"/>
      <c r="U46" s="28"/>
      <c r="V46" s="28"/>
      <c r="W46" s="28"/>
      <c r="X46" s="28"/>
      <c r="Y46" s="28"/>
      <c r="Z46" s="28"/>
      <c r="AA46" s="28"/>
    </row>
    <row r="47" spans="11:27" x14ac:dyDescent="0.3">
      <c r="K47" s="28"/>
      <c r="L47" s="28"/>
      <c r="M47" s="28"/>
      <c r="N47" s="28"/>
      <c r="O47" s="28"/>
      <c r="P47" s="28"/>
      <c r="Q47" s="28"/>
      <c r="R47" s="28"/>
      <c r="S47" s="28"/>
      <c r="T47" s="28"/>
      <c r="U47" s="28"/>
      <c r="V47" s="28"/>
      <c r="W47" s="28"/>
      <c r="X47" s="28"/>
      <c r="Y47" s="28"/>
      <c r="Z47" s="28"/>
      <c r="AA47" s="28"/>
    </row>
    <row r="48" spans="11:27" x14ac:dyDescent="0.3">
      <c r="K48" s="28"/>
      <c r="L48" s="28"/>
      <c r="M48" s="28"/>
      <c r="N48" s="28"/>
      <c r="O48" s="28"/>
      <c r="P48" s="28"/>
      <c r="Q48" s="28"/>
      <c r="R48" s="28"/>
      <c r="S48" s="28"/>
      <c r="T48" s="28"/>
      <c r="U48" s="28"/>
      <c r="V48" s="28"/>
      <c r="W48" s="28"/>
      <c r="X48" s="28"/>
      <c r="Y48" s="28"/>
      <c r="Z48" s="28"/>
      <c r="AA48" s="28"/>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8"/>
      <c r="L14" s="28"/>
      <c r="M14" s="28"/>
      <c r="N14" s="28"/>
      <c r="O14" s="28"/>
      <c r="P14" s="28"/>
      <c r="Q14" s="28"/>
      <c r="R14" s="28"/>
      <c r="S14" s="28"/>
      <c r="T14" s="28"/>
      <c r="U14" s="28"/>
      <c r="V14" s="28"/>
      <c r="W14" s="28"/>
      <c r="X14" s="28"/>
      <c r="Y14" s="28"/>
      <c r="Z14" s="28"/>
      <c r="AA14" s="28"/>
    </row>
    <row r="15" spans="1:27" x14ac:dyDescent="0.3">
      <c r="K15" s="28"/>
      <c r="L15" s="28"/>
      <c r="M15" s="28"/>
      <c r="N15" s="28"/>
      <c r="O15" s="28"/>
      <c r="P15" s="28"/>
      <c r="Q15" s="28"/>
      <c r="R15" s="28"/>
      <c r="S15" s="28"/>
      <c r="T15" s="28"/>
      <c r="U15" s="28"/>
      <c r="V15" s="28"/>
      <c r="W15" s="28"/>
      <c r="X15" s="28"/>
      <c r="Y15" s="28"/>
      <c r="Z15" s="28"/>
      <c r="AA15" s="28"/>
    </row>
    <row r="16" spans="1:27" x14ac:dyDescent="0.3">
      <c r="K16" s="28"/>
      <c r="L16" s="28"/>
      <c r="M16" s="28"/>
      <c r="N16" s="28"/>
      <c r="O16" s="28"/>
      <c r="P16" s="28"/>
      <c r="Q16" s="28"/>
      <c r="R16" s="28"/>
      <c r="S16" s="28"/>
      <c r="T16" s="28"/>
      <c r="U16" s="28"/>
      <c r="V16" s="28"/>
      <c r="W16" s="28"/>
      <c r="X16" s="28"/>
      <c r="Y16" s="28"/>
      <c r="Z16" s="28"/>
      <c r="AA16" s="28"/>
    </row>
    <row r="17" spans="11:27" x14ac:dyDescent="0.3">
      <c r="K17" s="28"/>
      <c r="L17" s="28"/>
      <c r="M17" s="28"/>
      <c r="N17" s="28"/>
      <c r="O17" s="28"/>
      <c r="P17" s="28"/>
      <c r="Q17" s="28"/>
      <c r="R17" s="28"/>
      <c r="S17" s="28"/>
      <c r="T17" s="28"/>
      <c r="U17" s="28"/>
      <c r="V17" s="28"/>
      <c r="W17" s="28"/>
      <c r="X17" s="28"/>
      <c r="Y17" s="28"/>
      <c r="Z17" s="28"/>
      <c r="AA17" s="28"/>
    </row>
    <row r="18" spans="11:27" x14ac:dyDescent="0.3">
      <c r="K18" s="28"/>
      <c r="L18" s="28"/>
      <c r="M18" s="28"/>
      <c r="N18" s="28"/>
      <c r="O18" s="28"/>
      <c r="P18" s="28"/>
      <c r="Q18" s="28"/>
      <c r="R18" s="28"/>
      <c r="S18" s="28"/>
      <c r="T18" s="28"/>
      <c r="U18" s="28"/>
      <c r="V18" s="28"/>
      <c r="W18" s="28"/>
      <c r="X18" s="28"/>
      <c r="Y18" s="28"/>
      <c r="Z18" s="28"/>
      <c r="AA18" s="28"/>
    </row>
    <row r="19" spans="11:27" x14ac:dyDescent="0.3">
      <c r="K19" s="28"/>
      <c r="L19" s="28"/>
      <c r="M19" s="28"/>
      <c r="N19" s="28"/>
      <c r="O19" s="28"/>
      <c r="P19" s="28"/>
      <c r="Q19" s="28"/>
      <c r="R19" s="28"/>
      <c r="S19" s="28"/>
      <c r="T19" s="28"/>
      <c r="U19" s="28"/>
      <c r="V19" s="28"/>
      <c r="W19" s="28"/>
      <c r="X19" s="28"/>
      <c r="Y19" s="28"/>
      <c r="Z19" s="28"/>
      <c r="AA19" s="28"/>
    </row>
    <row r="20" spans="11:27" x14ac:dyDescent="0.3">
      <c r="K20" s="28"/>
      <c r="L20" s="28"/>
      <c r="M20" s="28"/>
      <c r="N20" s="28"/>
      <c r="O20" s="28"/>
      <c r="P20" s="28"/>
      <c r="Q20" s="28"/>
      <c r="R20" s="28"/>
      <c r="S20" s="28"/>
      <c r="T20" s="28"/>
      <c r="U20" s="28"/>
      <c r="V20" s="28"/>
      <c r="W20" s="28"/>
      <c r="X20" s="28"/>
      <c r="Y20" s="28"/>
      <c r="Z20" s="28"/>
      <c r="AA20" s="28"/>
    </row>
    <row r="21" spans="11:27" x14ac:dyDescent="0.3">
      <c r="K21" s="28"/>
      <c r="L21" s="28"/>
      <c r="M21" s="28"/>
      <c r="N21" s="28"/>
      <c r="O21" s="28"/>
      <c r="P21" s="28"/>
      <c r="Q21" s="28"/>
      <c r="R21" s="28"/>
      <c r="S21" s="28"/>
      <c r="T21" s="28"/>
      <c r="U21" s="28"/>
      <c r="V21" s="28"/>
      <c r="W21" s="28"/>
      <c r="X21" s="28"/>
      <c r="Y21" s="28"/>
      <c r="Z21" s="28"/>
      <c r="AA21" s="28"/>
    </row>
    <row r="22" spans="11:27" x14ac:dyDescent="0.3">
      <c r="K22" s="28"/>
      <c r="L22" s="28"/>
      <c r="M22" s="28"/>
      <c r="N22" s="28"/>
      <c r="O22" s="28"/>
      <c r="P22" s="28"/>
      <c r="Q22" s="28"/>
      <c r="R22" s="28"/>
      <c r="S22" s="28"/>
      <c r="T22" s="28"/>
      <c r="U22" s="28"/>
      <c r="V22" s="28"/>
      <c r="W22" s="28"/>
      <c r="X22" s="28"/>
      <c r="Y22" s="28"/>
      <c r="Z22" s="28"/>
      <c r="AA22" s="28"/>
    </row>
    <row r="23" spans="11:27" x14ac:dyDescent="0.3">
      <c r="K23" s="28"/>
      <c r="L23" s="28"/>
      <c r="M23" s="28"/>
      <c r="N23" s="28"/>
      <c r="O23" s="28"/>
      <c r="P23" s="28"/>
      <c r="Q23" s="28"/>
      <c r="R23" s="28"/>
      <c r="S23" s="28"/>
      <c r="T23" s="28"/>
      <c r="U23" s="28"/>
      <c r="V23" s="28"/>
      <c r="W23" s="28"/>
      <c r="X23" s="28"/>
      <c r="Y23" s="28"/>
      <c r="Z23" s="28"/>
      <c r="AA23" s="28"/>
    </row>
    <row r="24" spans="11:27" x14ac:dyDescent="0.3">
      <c r="K24" s="28"/>
      <c r="L24" s="28"/>
      <c r="M24" s="28"/>
      <c r="N24" s="28"/>
      <c r="O24" s="28"/>
      <c r="P24" s="28"/>
      <c r="Q24" s="28"/>
      <c r="R24" s="28"/>
      <c r="S24" s="28"/>
      <c r="T24" s="28"/>
      <c r="U24" s="28"/>
      <c r="V24" s="28"/>
      <c r="W24" s="28"/>
      <c r="X24" s="28"/>
      <c r="Y24" s="28"/>
      <c r="Z24" s="28"/>
      <c r="AA24" s="28"/>
    </row>
    <row r="25" spans="11:27" x14ac:dyDescent="0.3">
      <c r="K25" s="28"/>
      <c r="L25" s="28"/>
      <c r="M25" s="28"/>
      <c r="N25" s="28"/>
      <c r="O25" s="28"/>
      <c r="P25" s="28"/>
      <c r="Q25" s="28"/>
      <c r="R25" s="28"/>
      <c r="S25" s="28"/>
      <c r="T25" s="28"/>
      <c r="U25" s="28"/>
      <c r="V25" s="28"/>
      <c r="W25" s="28"/>
      <c r="X25" s="28"/>
      <c r="Y25" s="28"/>
      <c r="Z25" s="28"/>
      <c r="AA25" s="28"/>
    </row>
    <row r="26" spans="11:27" x14ac:dyDescent="0.3">
      <c r="K26" s="28"/>
      <c r="L26" s="28"/>
      <c r="M26" s="28"/>
      <c r="N26" s="28"/>
      <c r="O26" s="28"/>
      <c r="P26" s="28"/>
      <c r="Q26" s="28"/>
      <c r="R26" s="28"/>
      <c r="S26" s="28"/>
      <c r="T26" s="28"/>
      <c r="U26" s="28"/>
      <c r="V26" s="28"/>
      <c r="W26" s="28"/>
      <c r="X26" s="28"/>
      <c r="Y26" s="28"/>
      <c r="Z26" s="28"/>
      <c r="AA26" s="28"/>
    </row>
    <row r="27" spans="11:27" x14ac:dyDescent="0.3">
      <c r="K27" s="28"/>
      <c r="L27" s="28"/>
      <c r="M27" s="28"/>
      <c r="N27" s="28"/>
      <c r="O27" s="28"/>
      <c r="P27" s="28"/>
      <c r="Q27" s="28"/>
      <c r="R27" s="28"/>
      <c r="S27" s="28"/>
      <c r="T27" s="28"/>
      <c r="U27" s="28"/>
      <c r="V27" s="28"/>
      <c r="W27" s="28"/>
      <c r="X27" s="28"/>
      <c r="Y27" s="28"/>
      <c r="Z27" s="28"/>
      <c r="AA27" s="28"/>
    </row>
    <row r="28" spans="11:27" x14ac:dyDescent="0.3">
      <c r="K28" s="28"/>
      <c r="L28" s="28"/>
      <c r="M28" s="28"/>
      <c r="N28" s="28"/>
      <c r="O28" s="28"/>
      <c r="P28" s="28"/>
      <c r="Q28" s="28"/>
      <c r="R28" s="28"/>
      <c r="S28" s="28"/>
      <c r="T28" s="28"/>
      <c r="U28" s="28"/>
      <c r="V28" s="28"/>
      <c r="W28" s="28"/>
      <c r="X28" s="28"/>
      <c r="Y28" s="28"/>
      <c r="Z28" s="28"/>
      <c r="AA28" s="28"/>
    </row>
    <row r="29" spans="11:27" x14ac:dyDescent="0.3">
      <c r="K29" s="28"/>
      <c r="L29" s="28"/>
      <c r="M29" s="28"/>
      <c r="N29" s="28"/>
      <c r="O29" s="28"/>
      <c r="P29" s="28"/>
      <c r="Q29" s="28"/>
      <c r="R29" s="28"/>
      <c r="S29" s="28"/>
      <c r="T29" s="28"/>
      <c r="U29" s="28"/>
      <c r="V29" s="28"/>
      <c r="W29" s="28"/>
      <c r="X29" s="28"/>
      <c r="Y29" s="28"/>
      <c r="Z29" s="28"/>
      <c r="AA29" s="28"/>
    </row>
    <row r="30" spans="11:27" x14ac:dyDescent="0.3">
      <c r="K30" s="28"/>
      <c r="L30" s="28"/>
      <c r="M30" s="28"/>
      <c r="N30" s="28"/>
      <c r="O30" s="28"/>
      <c r="P30" s="28"/>
      <c r="Q30" s="28"/>
      <c r="R30" s="28"/>
      <c r="S30" s="28"/>
      <c r="T30" s="28"/>
      <c r="U30" s="28"/>
      <c r="V30" s="28"/>
      <c r="W30" s="28"/>
      <c r="X30" s="28"/>
      <c r="Y30" s="28"/>
      <c r="Z30" s="28"/>
      <c r="AA30" s="28"/>
    </row>
    <row r="31" spans="11:27" x14ac:dyDescent="0.3">
      <c r="K31" s="28"/>
      <c r="L31" s="28"/>
      <c r="M31" s="28"/>
      <c r="N31" s="28"/>
      <c r="O31" s="28"/>
      <c r="P31" s="28"/>
      <c r="Q31" s="28"/>
      <c r="R31" s="28"/>
      <c r="S31" s="28"/>
      <c r="T31" s="28"/>
      <c r="U31" s="28"/>
      <c r="V31" s="28"/>
      <c r="W31" s="28"/>
      <c r="X31" s="28"/>
      <c r="Y31" s="28"/>
      <c r="Z31" s="28"/>
      <c r="AA31" s="28"/>
    </row>
    <row r="32" spans="11:27" x14ac:dyDescent="0.3">
      <c r="K32" s="28"/>
      <c r="L32" s="28"/>
      <c r="M32" s="28"/>
      <c r="N32" s="28"/>
      <c r="O32" s="28"/>
      <c r="P32" s="28"/>
      <c r="Q32" s="28"/>
      <c r="R32" s="28"/>
      <c r="S32" s="28"/>
      <c r="T32" s="28"/>
      <c r="U32" s="28"/>
      <c r="V32" s="28"/>
      <c r="W32" s="28"/>
      <c r="X32" s="28"/>
      <c r="Y32" s="28"/>
      <c r="Z32" s="28"/>
      <c r="AA32" s="28"/>
    </row>
    <row r="33" spans="11:27" x14ac:dyDescent="0.3">
      <c r="K33" s="28"/>
      <c r="L33" s="28"/>
      <c r="M33" s="28"/>
      <c r="N33" s="28"/>
      <c r="O33" s="28"/>
      <c r="P33" s="28"/>
      <c r="Q33" s="28"/>
      <c r="R33" s="28"/>
      <c r="S33" s="28"/>
      <c r="T33" s="28"/>
      <c r="U33" s="28"/>
      <c r="V33" s="28"/>
      <c r="W33" s="28"/>
      <c r="X33" s="28"/>
      <c r="Y33" s="28"/>
      <c r="Z33" s="28"/>
      <c r="AA33" s="28"/>
    </row>
    <row r="34" spans="11:27" x14ac:dyDescent="0.3">
      <c r="K34" s="28"/>
      <c r="L34" s="28"/>
      <c r="M34" s="28"/>
      <c r="N34" s="28"/>
      <c r="O34" s="28"/>
      <c r="P34" s="28"/>
      <c r="Q34" s="28"/>
      <c r="R34" s="28"/>
      <c r="S34" s="28"/>
      <c r="T34" s="28"/>
      <c r="U34" s="28"/>
      <c r="V34" s="28"/>
      <c r="W34" s="28"/>
      <c r="X34" s="28"/>
      <c r="Y34" s="28"/>
      <c r="Z34" s="28"/>
      <c r="AA34" s="28"/>
    </row>
    <row r="35" spans="11:27" x14ac:dyDescent="0.3">
      <c r="K35" s="28"/>
      <c r="L35" s="28"/>
      <c r="M35" s="28"/>
      <c r="N35" s="28"/>
      <c r="O35" s="28"/>
      <c r="P35" s="28"/>
      <c r="Q35" s="28"/>
      <c r="R35" s="28"/>
      <c r="S35" s="28"/>
      <c r="T35" s="28"/>
      <c r="U35" s="28"/>
      <c r="V35" s="28"/>
      <c r="W35" s="28"/>
      <c r="X35" s="28"/>
      <c r="Y35" s="28"/>
      <c r="Z35" s="28"/>
      <c r="AA35" s="28"/>
    </row>
    <row r="36" spans="11:27" x14ac:dyDescent="0.3">
      <c r="K36" s="28"/>
      <c r="L36" s="28"/>
      <c r="M36" s="28"/>
      <c r="N36" s="28"/>
      <c r="O36" s="28"/>
      <c r="P36" s="28"/>
      <c r="Q36" s="28"/>
      <c r="R36" s="28"/>
      <c r="S36" s="28"/>
      <c r="T36" s="28"/>
      <c r="U36" s="28"/>
      <c r="V36" s="28"/>
      <c r="W36" s="28"/>
      <c r="X36" s="28"/>
      <c r="Y36" s="28"/>
      <c r="Z36" s="28"/>
      <c r="AA36" s="28"/>
    </row>
    <row r="37" spans="11:27" x14ac:dyDescent="0.3">
      <c r="K37" s="28"/>
      <c r="L37" s="28"/>
      <c r="M37" s="28"/>
      <c r="N37" s="28"/>
      <c r="O37" s="28"/>
      <c r="P37" s="28"/>
      <c r="Q37" s="28"/>
      <c r="R37" s="28"/>
      <c r="S37" s="28"/>
      <c r="T37" s="28"/>
      <c r="U37" s="28"/>
      <c r="V37" s="28"/>
      <c r="W37" s="28"/>
      <c r="X37" s="28"/>
      <c r="Y37" s="28"/>
      <c r="Z37" s="28"/>
      <c r="AA37" s="28"/>
    </row>
    <row r="38" spans="11:27" x14ac:dyDescent="0.3">
      <c r="K38" s="28"/>
      <c r="L38" s="28"/>
      <c r="M38" s="28"/>
      <c r="N38" s="28"/>
      <c r="O38" s="28"/>
      <c r="P38" s="28"/>
      <c r="Q38" s="28"/>
      <c r="R38" s="28"/>
      <c r="S38" s="28"/>
      <c r="T38" s="28"/>
      <c r="U38" s="28"/>
      <c r="V38" s="28"/>
      <c r="W38" s="28"/>
      <c r="X38" s="28"/>
      <c r="Y38" s="28"/>
      <c r="Z38" s="28"/>
      <c r="AA38" s="28"/>
    </row>
    <row r="39" spans="11:27" x14ac:dyDescent="0.3">
      <c r="K39" s="28"/>
      <c r="L39" s="28"/>
      <c r="M39" s="28"/>
      <c r="N39" s="28"/>
      <c r="O39" s="28"/>
      <c r="P39" s="28"/>
      <c r="Q39" s="28"/>
      <c r="R39" s="28"/>
      <c r="S39" s="28"/>
      <c r="T39" s="28"/>
      <c r="U39" s="28"/>
      <c r="V39" s="28"/>
      <c r="W39" s="28"/>
      <c r="X39" s="28"/>
      <c r="Y39" s="28"/>
      <c r="Z39" s="28"/>
      <c r="AA39" s="28"/>
    </row>
    <row r="40" spans="11:27" x14ac:dyDescent="0.3">
      <c r="K40" s="28"/>
      <c r="L40" s="28"/>
      <c r="M40" s="28"/>
      <c r="N40" s="28"/>
      <c r="O40" s="28"/>
      <c r="P40" s="28"/>
      <c r="Q40" s="28"/>
      <c r="R40" s="28"/>
      <c r="S40" s="28"/>
      <c r="T40" s="28"/>
      <c r="U40" s="28"/>
      <c r="V40" s="28"/>
      <c r="W40" s="28"/>
      <c r="X40" s="28"/>
      <c r="Y40" s="28"/>
      <c r="Z40" s="28"/>
      <c r="AA40" s="28"/>
    </row>
    <row r="41" spans="11:27" x14ac:dyDescent="0.3">
      <c r="K41" s="28"/>
      <c r="L41" s="28"/>
      <c r="M41" s="28"/>
      <c r="N41" s="28"/>
      <c r="O41" s="28"/>
      <c r="P41" s="28"/>
      <c r="Q41" s="28"/>
      <c r="R41" s="28"/>
      <c r="S41" s="28"/>
      <c r="T41" s="28"/>
      <c r="U41" s="28"/>
      <c r="V41" s="28"/>
      <c r="W41" s="28"/>
      <c r="X41" s="28"/>
      <c r="Y41" s="28"/>
      <c r="Z41" s="28"/>
      <c r="AA41" s="28"/>
    </row>
    <row r="42" spans="11:27" x14ac:dyDescent="0.3">
      <c r="K42" s="28"/>
      <c r="L42" s="28"/>
      <c r="M42" s="28"/>
      <c r="N42" s="28"/>
      <c r="O42" s="28"/>
      <c r="P42" s="28"/>
      <c r="Q42" s="28"/>
      <c r="R42" s="28"/>
      <c r="S42" s="28"/>
      <c r="T42" s="28"/>
      <c r="U42" s="28"/>
      <c r="V42" s="28"/>
      <c r="W42" s="28"/>
      <c r="X42" s="28"/>
      <c r="Y42" s="28"/>
      <c r="Z42" s="28"/>
      <c r="AA42" s="28"/>
    </row>
    <row r="43" spans="11:27" x14ac:dyDescent="0.3">
      <c r="K43" s="28"/>
      <c r="L43" s="28"/>
      <c r="M43" s="28"/>
      <c r="N43" s="28"/>
      <c r="O43" s="28"/>
      <c r="P43" s="28"/>
      <c r="Q43" s="28"/>
      <c r="R43" s="28"/>
      <c r="S43" s="28"/>
      <c r="T43" s="28"/>
      <c r="U43" s="28"/>
      <c r="V43" s="28"/>
      <c r="W43" s="28"/>
      <c r="X43" s="28"/>
      <c r="Y43" s="28"/>
      <c r="Z43" s="28"/>
      <c r="AA43" s="28"/>
    </row>
    <row r="44" spans="11:27" x14ac:dyDescent="0.3">
      <c r="K44" s="28"/>
      <c r="L44" s="28"/>
      <c r="M44" s="28"/>
      <c r="N44" s="28"/>
      <c r="O44" s="28"/>
      <c r="P44" s="28"/>
      <c r="Q44" s="28"/>
      <c r="R44" s="28"/>
      <c r="S44" s="28"/>
      <c r="T44" s="28"/>
      <c r="U44" s="28"/>
      <c r="V44" s="28"/>
      <c r="W44" s="28"/>
      <c r="X44" s="28"/>
      <c r="Y44" s="28"/>
      <c r="Z44" s="28"/>
      <c r="AA44" s="28"/>
    </row>
    <row r="45" spans="11:27" x14ac:dyDescent="0.3">
      <c r="K45" s="28"/>
      <c r="L45" s="28"/>
      <c r="M45" s="28"/>
      <c r="N45" s="28"/>
      <c r="O45" s="28"/>
      <c r="P45" s="28"/>
      <c r="Q45" s="28"/>
      <c r="R45" s="28"/>
      <c r="S45" s="28"/>
      <c r="T45" s="28"/>
      <c r="U45" s="28"/>
      <c r="V45" s="28"/>
      <c r="W45" s="28"/>
      <c r="X45" s="28"/>
      <c r="Y45" s="28"/>
      <c r="Z45" s="28"/>
      <c r="AA45" s="28"/>
    </row>
    <row r="46" spans="11:27" x14ac:dyDescent="0.3">
      <c r="K46" s="28"/>
      <c r="L46" s="28"/>
      <c r="M46" s="28"/>
      <c r="N46" s="28"/>
      <c r="O46" s="28"/>
      <c r="P46" s="28"/>
      <c r="Q46" s="28"/>
      <c r="R46" s="28"/>
      <c r="S46" s="28"/>
      <c r="T46" s="28"/>
      <c r="U46" s="28"/>
      <c r="V46" s="28"/>
      <c r="W46" s="28"/>
      <c r="X46" s="28"/>
      <c r="Y46" s="28"/>
      <c r="Z46" s="28"/>
      <c r="AA46" s="28"/>
    </row>
    <row r="47" spans="11:27" x14ac:dyDescent="0.3">
      <c r="K47" s="28"/>
      <c r="L47" s="28"/>
      <c r="M47" s="28"/>
      <c r="N47" s="28"/>
      <c r="O47" s="28"/>
      <c r="P47" s="28"/>
      <c r="Q47" s="28"/>
      <c r="R47" s="28"/>
      <c r="S47" s="28"/>
      <c r="T47" s="28"/>
      <c r="U47" s="28"/>
      <c r="V47" s="28"/>
      <c r="W47" s="28"/>
      <c r="X47" s="28"/>
      <c r="Y47" s="28"/>
      <c r="Z47" s="28"/>
      <c r="AA47" s="28"/>
    </row>
    <row r="48" spans="11:27" x14ac:dyDescent="0.3">
      <c r="K48" s="28"/>
      <c r="L48" s="28"/>
      <c r="M48" s="28"/>
      <c r="N48" s="28"/>
      <c r="O48" s="28"/>
      <c r="P48" s="28"/>
      <c r="Q48" s="28"/>
      <c r="R48" s="28"/>
      <c r="S48" s="28"/>
      <c r="T48" s="28"/>
      <c r="U48" s="28"/>
      <c r="V48" s="28"/>
      <c r="W48" s="28"/>
      <c r="X48" s="28"/>
      <c r="Y48" s="28"/>
      <c r="Z48" s="28"/>
      <c r="AA48" s="28"/>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showRowColHeaders="0" zoomScale="60" zoomScaleNormal="60" workbookViewId="0">
      <selection activeCell="R63" sqref="R63"/>
    </sheetView>
  </sheetViews>
  <sheetFormatPr defaultColWidth="9.109375" defaultRowHeight="14.4" x14ac:dyDescent="0.3"/>
  <cols>
    <col min="1" max="16384" width="9.109375" style="1"/>
  </cols>
  <sheetData>
    <row r="1" spans="1:27" x14ac:dyDescent="0.3">
      <c r="A1" s="1" t="s">
        <v>0</v>
      </c>
    </row>
    <row r="14" spans="1:27" x14ac:dyDescent="0.3">
      <c r="K14" s="28"/>
      <c r="L14" s="28"/>
      <c r="M14" s="28"/>
      <c r="N14" s="28"/>
      <c r="O14" s="28"/>
      <c r="P14" s="28"/>
      <c r="Q14" s="28"/>
      <c r="R14" s="28"/>
      <c r="S14" s="28"/>
      <c r="T14" s="28"/>
      <c r="U14" s="28"/>
      <c r="V14" s="28"/>
      <c r="W14" s="28"/>
      <c r="X14" s="28"/>
      <c r="Y14" s="28"/>
      <c r="Z14" s="28"/>
      <c r="AA14" s="28"/>
    </row>
    <row r="15" spans="1:27" x14ac:dyDescent="0.3">
      <c r="K15" s="28"/>
      <c r="L15" s="28"/>
      <c r="M15" s="28"/>
      <c r="N15" s="28"/>
      <c r="O15" s="28"/>
      <c r="P15" s="28"/>
      <c r="Q15" s="28"/>
      <c r="R15" s="28"/>
      <c r="S15" s="28"/>
      <c r="T15" s="28"/>
      <c r="U15" s="28"/>
      <c r="V15" s="28"/>
      <c r="W15" s="28"/>
      <c r="X15" s="28"/>
      <c r="Y15" s="28"/>
      <c r="Z15" s="28"/>
      <c r="AA15" s="28"/>
    </row>
    <row r="16" spans="1:27" x14ac:dyDescent="0.3">
      <c r="K16" s="28"/>
      <c r="L16" s="28"/>
      <c r="M16" s="28"/>
      <c r="N16" s="28"/>
      <c r="O16" s="28"/>
      <c r="P16" s="28"/>
      <c r="Q16" s="28"/>
      <c r="R16" s="28"/>
      <c r="S16" s="28"/>
      <c r="T16" s="28"/>
      <c r="U16" s="28"/>
      <c r="V16" s="28"/>
      <c r="W16" s="28"/>
      <c r="X16" s="28"/>
      <c r="Y16" s="28"/>
      <c r="Z16" s="28"/>
      <c r="AA16" s="28"/>
    </row>
    <row r="17" spans="11:27" x14ac:dyDescent="0.3">
      <c r="K17" s="28"/>
      <c r="L17" s="28"/>
      <c r="M17" s="28"/>
      <c r="N17" s="28"/>
      <c r="O17" s="28"/>
      <c r="P17" s="28"/>
      <c r="Q17" s="28"/>
      <c r="R17" s="28"/>
      <c r="S17" s="28"/>
      <c r="T17" s="28"/>
      <c r="U17" s="28"/>
      <c r="V17" s="28"/>
      <c r="W17" s="28"/>
      <c r="X17" s="28"/>
      <c r="Y17" s="28"/>
      <c r="Z17" s="28"/>
      <c r="AA17" s="28"/>
    </row>
    <row r="18" spans="11:27" x14ac:dyDescent="0.3">
      <c r="K18" s="28"/>
      <c r="L18" s="28"/>
      <c r="M18" s="28"/>
      <c r="N18" s="28"/>
      <c r="O18" s="28"/>
      <c r="P18" s="28"/>
      <c r="Q18" s="28"/>
      <c r="R18" s="28"/>
      <c r="S18" s="28"/>
      <c r="T18" s="28"/>
      <c r="U18" s="28"/>
      <c r="V18" s="28"/>
      <c r="W18" s="28"/>
      <c r="X18" s="28"/>
      <c r="Y18" s="28"/>
      <c r="Z18" s="28"/>
      <c r="AA18" s="28"/>
    </row>
    <row r="19" spans="11:27" x14ac:dyDescent="0.3">
      <c r="K19" s="28"/>
      <c r="L19" s="28"/>
      <c r="M19" s="28"/>
      <c r="N19" s="28"/>
      <c r="O19" s="28"/>
      <c r="P19" s="28"/>
      <c r="Q19" s="28"/>
      <c r="R19" s="28"/>
      <c r="S19" s="28"/>
      <c r="T19" s="28"/>
      <c r="U19" s="28"/>
      <c r="V19" s="28"/>
      <c r="W19" s="28"/>
      <c r="X19" s="28"/>
      <c r="Y19" s="28"/>
      <c r="Z19" s="28"/>
      <c r="AA19" s="28"/>
    </row>
    <row r="20" spans="11:27" x14ac:dyDescent="0.3">
      <c r="K20" s="28"/>
      <c r="L20" s="28"/>
      <c r="M20" s="28"/>
      <c r="N20" s="28"/>
      <c r="O20" s="28"/>
      <c r="P20" s="28"/>
      <c r="Q20" s="28"/>
      <c r="R20" s="28"/>
      <c r="S20" s="28"/>
      <c r="T20" s="28"/>
      <c r="U20" s="28"/>
      <c r="V20" s="28"/>
      <c r="W20" s="28"/>
      <c r="X20" s="28"/>
      <c r="Y20" s="28"/>
      <c r="Z20" s="28"/>
      <c r="AA20" s="28"/>
    </row>
    <row r="21" spans="11:27" x14ac:dyDescent="0.3">
      <c r="K21" s="28"/>
      <c r="L21" s="28"/>
      <c r="M21" s="28"/>
      <c r="N21" s="28"/>
      <c r="O21" s="28"/>
      <c r="P21" s="28"/>
      <c r="Q21" s="28"/>
      <c r="R21" s="28"/>
      <c r="S21" s="28"/>
      <c r="T21" s="28"/>
      <c r="U21" s="28"/>
      <c r="V21" s="28"/>
      <c r="W21" s="28"/>
      <c r="X21" s="28"/>
      <c r="Y21" s="28"/>
      <c r="Z21" s="28"/>
      <c r="AA21" s="28"/>
    </row>
    <row r="22" spans="11:27" x14ac:dyDescent="0.3">
      <c r="K22" s="28"/>
      <c r="L22" s="28"/>
      <c r="M22" s="28"/>
      <c r="N22" s="28"/>
      <c r="O22" s="28"/>
      <c r="P22" s="28"/>
      <c r="Q22" s="28"/>
      <c r="R22" s="28"/>
      <c r="S22" s="28"/>
      <c r="T22" s="28"/>
      <c r="U22" s="28"/>
      <c r="V22" s="28"/>
      <c r="W22" s="28"/>
      <c r="X22" s="28"/>
      <c r="Y22" s="28"/>
      <c r="Z22" s="28"/>
      <c r="AA22" s="28"/>
    </row>
    <row r="23" spans="11:27" x14ac:dyDescent="0.3">
      <c r="K23" s="28"/>
      <c r="L23" s="28"/>
      <c r="M23" s="28"/>
      <c r="N23" s="28"/>
      <c r="O23" s="28"/>
      <c r="P23" s="28"/>
      <c r="Q23" s="28"/>
      <c r="R23" s="28"/>
      <c r="S23" s="28"/>
      <c r="T23" s="28"/>
      <c r="U23" s="28"/>
      <c r="V23" s="28"/>
      <c r="W23" s="28"/>
      <c r="X23" s="28"/>
      <c r="Y23" s="28"/>
      <c r="Z23" s="28"/>
      <c r="AA23" s="28"/>
    </row>
    <row r="24" spans="11:27" x14ac:dyDescent="0.3">
      <c r="K24" s="28"/>
      <c r="L24" s="28"/>
      <c r="M24" s="28"/>
      <c r="N24" s="28"/>
      <c r="O24" s="28"/>
      <c r="P24" s="28"/>
      <c r="Q24" s="28"/>
      <c r="R24" s="28"/>
      <c r="S24" s="28"/>
      <c r="T24" s="28"/>
      <c r="U24" s="28"/>
      <c r="V24" s="28"/>
      <c r="W24" s="28"/>
      <c r="X24" s="28"/>
      <c r="Y24" s="28"/>
      <c r="Z24" s="28"/>
      <c r="AA24" s="28"/>
    </row>
    <row r="25" spans="11:27" x14ac:dyDescent="0.3">
      <c r="K25" s="28"/>
      <c r="L25" s="28"/>
      <c r="M25" s="28"/>
      <c r="N25" s="28"/>
      <c r="O25" s="28"/>
      <c r="P25" s="28"/>
      <c r="Q25" s="28"/>
      <c r="R25" s="28"/>
      <c r="S25" s="28"/>
      <c r="T25" s="28"/>
      <c r="U25" s="28"/>
      <c r="V25" s="28"/>
      <c r="W25" s="28"/>
      <c r="X25" s="28"/>
      <c r="Y25" s="28"/>
      <c r="Z25" s="28"/>
      <c r="AA25" s="28"/>
    </row>
    <row r="26" spans="11:27" x14ac:dyDescent="0.3">
      <c r="K26" s="28"/>
      <c r="L26" s="28"/>
      <c r="M26" s="28"/>
      <c r="N26" s="28"/>
      <c r="O26" s="28"/>
      <c r="P26" s="28"/>
      <c r="Q26" s="28"/>
      <c r="R26" s="28"/>
      <c r="S26" s="28"/>
      <c r="T26" s="28"/>
      <c r="U26" s="28"/>
      <c r="V26" s="28"/>
      <c r="W26" s="28"/>
      <c r="X26" s="28"/>
      <c r="Y26" s="28"/>
      <c r="Z26" s="28"/>
      <c r="AA26" s="28"/>
    </row>
    <row r="27" spans="11:27" x14ac:dyDescent="0.3">
      <c r="K27" s="28"/>
      <c r="L27" s="28"/>
      <c r="M27" s="28"/>
      <c r="N27" s="28"/>
      <c r="O27" s="28"/>
      <c r="P27" s="28"/>
      <c r="Q27" s="28"/>
      <c r="R27" s="28"/>
      <c r="S27" s="28"/>
      <c r="T27" s="28"/>
      <c r="U27" s="28"/>
      <c r="V27" s="28"/>
      <c r="W27" s="28"/>
      <c r="X27" s="28"/>
      <c r="Y27" s="28"/>
      <c r="Z27" s="28"/>
      <c r="AA27" s="28"/>
    </row>
    <row r="28" spans="11:27" x14ac:dyDescent="0.3">
      <c r="K28" s="28"/>
      <c r="L28" s="28"/>
      <c r="M28" s="28"/>
      <c r="N28" s="28"/>
      <c r="O28" s="28"/>
      <c r="P28" s="28"/>
      <c r="Q28" s="28"/>
      <c r="R28" s="28"/>
      <c r="S28" s="28"/>
      <c r="T28" s="28"/>
      <c r="U28" s="28"/>
      <c r="V28" s="28"/>
      <c r="W28" s="28"/>
      <c r="X28" s="28"/>
      <c r="Y28" s="28"/>
      <c r="Z28" s="28"/>
      <c r="AA28" s="28"/>
    </row>
    <row r="29" spans="11:27" x14ac:dyDescent="0.3">
      <c r="K29" s="28"/>
      <c r="L29" s="28"/>
      <c r="M29" s="28"/>
      <c r="N29" s="28"/>
      <c r="O29" s="28"/>
      <c r="P29" s="28"/>
      <c r="Q29" s="28"/>
      <c r="R29" s="28"/>
      <c r="S29" s="28"/>
      <c r="T29" s="28"/>
      <c r="U29" s="28"/>
      <c r="V29" s="28"/>
      <c r="W29" s="28"/>
      <c r="X29" s="28"/>
      <c r="Y29" s="28"/>
      <c r="Z29" s="28"/>
      <c r="AA29" s="28"/>
    </row>
    <row r="30" spans="11:27" x14ac:dyDescent="0.3">
      <c r="K30" s="28"/>
      <c r="L30" s="28"/>
      <c r="M30" s="28"/>
      <c r="N30" s="28"/>
      <c r="O30" s="28"/>
      <c r="P30" s="28"/>
      <c r="Q30" s="28"/>
      <c r="R30" s="28"/>
      <c r="S30" s="28"/>
      <c r="T30" s="28"/>
      <c r="U30" s="28"/>
      <c r="V30" s="28"/>
      <c r="W30" s="28"/>
      <c r="X30" s="28"/>
      <c r="Y30" s="28"/>
      <c r="Z30" s="28"/>
      <c r="AA30" s="28"/>
    </row>
    <row r="31" spans="11:27" x14ac:dyDescent="0.3">
      <c r="K31" s="28"/>
      <c r="L31" s="28"/>
      <c r="M31" s="28"/>
      <c r="N31" s="28"/>
      <c r="O31" s="28"/>
      <c r="P31" s="28"/>
      <c r="Q31" s="28"/>
      <c r="R31" s="28"/>
      <c r="S31" s="28"/>
      <c r="T31" s="28"/>
      <c r="U31" s="28"/>
      <c r="V31" s="28"/>
      <c r="W31" s="28"/>
      <c r="X31" s="28"/>
      <c r="Y31" s="28"/>
      <c r="Z31" s="28"/>
      <c r="AA31" s="28"/>
    </row>
    <row r="32" spans="11:27" x14ac:dyDescent="0.3">
      <c r="K32" s="28"/>
      <c r="L32" s="28"/>
      <c r="M32" s="28"/>
      <c r="N32" s="28"/>
      <c r="O32" s="28"/>
      <c r="P32" s="28"/>
      <c r="Q32" s="28"/>
      <c r="R32" s="28"/>
      <c r="S32" s="28"/>
      <c r="T32" s="28"/>
      <c r="U32" s="28"/>
      <c r="V32" s="28"/>
      <c r="W32" s="28"/>
      <c r="X32" s="28"/>
      <c r="Y32" s="28"/>
      <c r="Z32" s="28"/>
      <c r="AA32" s="28"/>
    </row>
    <row r="33" spans="11:27" x14ac:dyDescent="0.3">
      <c r="K33" s="28"/>
      <c r="L33" s="28"/>
      <c r="M33" s="28"/>
      <c r="N33" s="28"/>
      <c r="O33" s="28"/>
      <c r="P33" s="28"/>
      <c r="Q33" s="28"/>
      <c r="R33" s="28"/>
      <c r="S33" s="28"/>
      <c r="T33" s="28"/>
      <c r="U33" s="28"/>
      <c r="V33" s="28"/>
      <c r="W33" s="28"/>
      <c r="X33" s="28"/>
      <c r="Y33" s="28"/>
      <c r="Z33" s="28"/>
      <c r="AA33" s="28"/>
    </row>
    <row r="34" spans="11:27" x14ac:dyDescent="0.3">
      <c r="K34" s="28"/>
      <c r="L34" s="28"/>
      <c r="M34" s="28"/>
      <c r="N34" s="28"/>
      <c r="O34" s="28"/>
      <c r="P34" s="28"/>
      <c r="Q34" s="28"/>
      <c r="R34" s="28"/>
      <c r="S34" s="28"/>
      <c r="T34" s="28"/>
      <c r="U34" s="28"/>
      <c r="V34" s="28"/>
      <c r="W34" s="28"/>
      <c r="X34" s="28"/>
      <c r="Y34" s="28"/>
      <c r="Z34" s="28"/>
      <c r="AA34" s="28"/>
    </row>
    <row r="35" spans="11:27" x14ac:dyDescent="0.3">
      <c r="K35" s="28"/>
      <c r="L35" s="28"/>
      <c r="M35" s="28"/>
      <c r="N35" s="28"/>
      <c r="O35" s="28"/>
      <c r="P35" s="28"/>
      <c r="Q35" s="28"/>
      <c r="R35" s="28"/>
      <c r="S35" s="28"/>
      <c r="T35" s="28"/>
      <c r="U35" s="28"/>
      <c r="V35" s="28"/>
      <c r="W35" s="28"/>
      <c r="X35" s="28"/>
      <c r="Y35" s="28"/>
      <c r="Z35" s="28"/>
      <c r="AA35" s="28"/>
    </row>
    <row r="36" spans="11:27" x14ac:dyDescent="0.3">
      <c r="K36" s="28"/>
      <c r="L36" s="28"/>
      <c r="M36" s="28"/>
      <c r="N36" s="28"/>
      <c r="O36" s="28"/>
      <c r="P36" s="28"/>
      <c r="Q36" s="28"/>
      <c r="R36" s="28"/>
      <c r="S36" s="28"/>
      <c r="T36" s="28"/>
      <c r="U36" s="28"/>
      <c r="V36" s="28"/>
      <c r="W36" s="28"/>
      <c r="X36" s="28"/>
      <c r="Y36" s="28"/>
      <c r="Z36" s="28"/>
      <c r="AA36" s="28"/>
    </row>
    <row r="37" spans="11:27" x14ac:dyDescent="0.3">
      <c r="K37" s="28"/>
      <c r="L37" s="28"/>
      <c r="M37" s="28"/>
      <c r="N37" s="28"/>
      <c r="O37" s="28"/>
      <c r="P37" s="28"/>
      <c r="Q37" s="28"/>
      <c r="R37" s="28"/>
      <c r="S37" s="28"/>
      <c r="T37" s="28"/>
      <c r="U37" s="28"/>
      <c r="V37" s="28"/>
      <c r="W37" s="28"/>
      <c r="X37" s="28"/>
      <c r="Y37" s="28"/>
      <c r="Z37" s="28"/>
      <c r="AA37" s="28"/>
    </row>
    <row r="38" spans="11:27" x14ac:dyDescent="0.3">
      <c r="K38" s="28"/>
      <c r="L38" s="28"/>
      <c r="M38" s="28"/>
      <c r="N38" s="28"/>
      <c r="O38" s="28"/>
      <c r="P38" s="28"/>
      <c r="Q38" s="28"/>
      <c r="R38" s="28"/>
      <c r="S38" s="28"/>
      <c r="T38" s="28"/>
      <c r="U38" s="28"/>
      <c r="V38" s="28"/>
      <c r="W38" s="28"/>
      <c r="X38" s="28"/>
      <c r="Y38" s="28"/>
      <c r="Z38" s="28"/>
      <c r="AA38" s="28"/>
    </row>
    <row r="39" spans="11:27" x14ac:dyDescent="0.3">
      <c r="K39" s="28"/>
      <c r="L39" s="28"/>
      <c r="M39" s="28"/>
      <c r="N39" s="28"/>
      <c r="O39" s="28"/>
      <c r="P39" s="28"/>
      <c r="Q39" s="28"/>
      <c r="R39" s="28"/>
      <c r="S39" s="28"/>
      <c r="T39" s="28"/>
      <c r="U39" s="28"/>
      <c r="V39" s="28"/>
      <c r="W39" s="28"/>
      <c r="X39" s="28"/>
      <c r="Y39" s="28"/>
      <c r="Z39" s="28"/>
      <c r="AA39" s="28"/>
    </row>
    <row r="40" spans="11:27" x14ac:dyDescent="0.3">
      <c r="K40" s="28"/>
      <c r="L40" s="28"/>
      <c r="M40" s="28"/>
      <c r="N40" s="28"/>
      <c r="O40" s="28"/>
      <c r="P40" s="28"/>
      <c r="Q40" s="28"/>
      <c r="R40" s="28"/>
      <c r="S40" s="28"/>
      <c r="T40" s="28"/>
      <c r="U40" s="28"/>
      <c r="V40" s="28"/>
      <c r="W40" s="28"/>
      <c r="X40" s="28"/>
      <c r="Y40" s="28"/>
      <c r="Z40" s="28"/>
      <c r="AA40" s="28"/>
    </row>
    <row r="41" spans="11:27" x14ac:dyDescent="0.3">
      <c r="K41" s="28"/>
      <c r="L41" s="28"/>
      <c r="M41" s="28"/>
      <c r="N41" s="28"/>
      <c r="O41" s="28"/>
      <c r="P41" s="28"/>
      <c r="Q41" s="28"/>
      <c r="R41" s="28"/>
      <c r="S41" s="28"/>
      <c r="T41" s="28"/>
      <c r="U41" s="28"/>
      <c r="V41" s="28"/>
      <c r="W41" s="28"/>
      <c r="X41" s="28"/>
      <c r="Y41" s="28"/>
      <c r="Z41" s="28"/>
      <c r="AA41" s="28"/>
    </row>
    <row r="42" spans="11:27" x14ac:dyDescent="0.3">
      <c r="K42" s="28"/>
      <c r="L42" s="28"/>
      <c r="M42" s="28"/>
      <c r="N42" s="28"/>
      <c r="O42" s="28"/>
      <c r="P42" s="28"/>
      <c r="Q42" s="28"/>
      <c r="R42" s="28"/>
      <c r="S42" s="28"/>
      <c r="T42" s="28"/>
      <c r="U42" s="28"/>
      <c r="V42" s="28"/>
      <c r="W42" s="28"/>
      <c r="X42" s="28"/>
      <c r="Y42" s="28"/>
      <c r="Z42" s="28"/>
      <c r="AA42" s="28"/>
    </row>
    <row r="43" spans="11:27" x14ac:dyDescent="0.3">
      <c r="K43" s="28"/>
      <c r="L43" s="28"/>
      <c r="M43" s="28"/>
      <c r="N43" s="28"/>
      <c r="O43" s="28"/>
      <c r="P43" s="28"/>
      <c r="Q43" s="28"/>
      <c r="R43" s="28"/>
      <c r="S43" s="28"/>
      <c r="T43" s="28"/>
      <c r="U43" s="28"/>
      <c r="V43" s="28"/>
      <c r="W43" s="28"/>
      <c r="X43" s="28"/>
      <c r="Y43" s="28"/>
      <c r="Z43" s="28"/>
      <c r="AA43" s="28"/>
    </row>
    <row r="44" spans="11:27" x14ac:dyDescent="0.3">
      <c r="K44" s="28"/>
      <c r="L44" s="28"/>
      <c r="M44" s="28"/>
      <c r="N44" s="28"/>
      <c r="O44" s="28"/>
      <c r="P44" s="28"/>
      <c r="Q44" s="28"/>
      <c r="R44" s="28"/>
      <c r="S44" s="28"/>
      <c r="T44" s="28"/>
      <c r="U44" s="28"/>
      <c r="V44" s="28"/>
      <c r="W44" s="28"/>
      <c r="X44" s="28"/>
      <c r="Y44" s="28"/>
      <c r="Z44" s="28"/>
      <c r="AA44" s="28"/>
    </row>
    <row r="45" spans="11:27" x14ac:dyDescent="0.3">
      <c r="K45" s="28"/>
      <c r="L45" s="28"/>
      <c r="M45" s="28"/>
      <c r="N45" s="28"/>
      <c r="O45" s="28"/>
      <c r="P45" s="28"/>
      <c r="Q45" s="28"/>
      <c r="R45" s="28"/>
      <c r="S45" s="28"/>
      <c r="T45" s="28"/>
      <c r="U45" s="28"/>
      <c r="V45" s="28"/>
      <c r="W45" s="28"/>
      <c r="X45" s="28"/>
      <c r="Y45" s="28"/>
      <c r="Z45" s="28"/>
      <c r="AA45" s="28"/>
    </row>
    <row r="46" spans="11:27" x14ac:dyDescent="0.3">
      <c r="K46" s="28"/>
      <c r="L46" s="28"/>
      <c r="M46" s="28"/>
      <c r="N46" s="28"/>
      <c r="O46" s="28"/>
      <c r="P46" s="28"/>
      <c r="Q46" s="28"/>
      <c r="R46" s="28"/>
      <c r="S46" s="28"/>
      <c r="T46" s="28"/>
      <c r="U46" s="28"/>
      <c r="V46" s="28"/>
      <c r="W46" s="28"/>
      <c r="X46" s="28"/>
      <c r="Y46" s="28"/>
      <c r="Z46" s="28"/>
      <c r="AA46" s="28"/>
    </row>
    <row r="47" spans="11:27" x14ac:dyDescent="0.3">
      <c r="K47" s="28"/>
      <c r="L47" s="28"/>
      <c r="M47" s="28"/>
      <c r="N47" s="28"/>
      <c r="O47" s="28"/>
      <c r="P47" s="28"/>
      <c r="Q47" s="28"/>
      <c r="R47" s="28"/>
      <c r="S47" s="28"/>
      <c r="T47" s="28"/>
      <c r="U47" s="28"/>
      <c r="V47" s="28"/>
      <c r="W47" s="28"/>
      <c r="X47" s="28"/>
      <c r="Y47" s="28"/>
      <c r="Z47" s="28"/>
      <c r="AA47" s="28"/>
    </row>
    <row r="48" spans="11:27" x14ac:dyDescent="0.3">
      <c r="K48" s="28"/>
      <c r="L48" s="28"/>
      <c r="M48" s="28"/>
      <c r="N48" s="28"/>
      <c r="O48" s="28"/>
      <c r="P48" s="28"/>
      <c r="Q48" s="28"/>
      <c r="R48" s="28"/>
      <c r="S48" s="28"/>
      <c r="T48" s="28"/>
      <c r="U48" s="28"/>
      <c r="V48" s="28"/>
      <c r="W48" s="28"/>
      <c r="X48" s="28"/>
      <c r="Y48" s="28"/>
      <c r="Z48" s="28"/>
      <c r="AA48" s="28"/>
    </row>
  </sheetData>
  <pageMargins left="0.7" right="0.7" top="0.75" bottom="0.75" header="0.3" footer="0.3"/>
  <pageSetup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Z54"/>
  <sheetViews>
    <sheetView showRowColHeaders="0" zoomScale="50" zoomScaleNormal="50" workbookViewId="0"/>
  </sheetViews>
  <sheetFormatPr defaultColWidth="9.109375" defaultRowHeight="14.4" x14ac:dyDescent="0.3"/>
  <cols>
    <col min="1" max="16384" width="9.109375" style="1"/>
  </cols>
  <sheetData>
    <row r="1" spans="1:1" x14ac:dyDescent="0.3">
      <c r="A1" s="1" t="s">
        <v>0</v>
      </c>
    </row>
    <row r="21" spans="10:26" x14ac:dyDescent="0.3">
      <c r="J21" s="28"/>
      <c r="K21" s="28"/>
      <c r="L21" s="28"/>
      <c r="M21" s="28"/>
      <c r="N21" s="28"/>
      <c r="O21" s="28"/>
      <c r="P21" s="28"/>
      <c r="Q21" s="28"/>
      <c r="R21" s="28"/>
      <c r="S21" s="28"/>
      <c r="T21" s="28"/>
      <c r="U21" s="28"/>
      <c r="V21" s="28"/>
      <c r="W21" s="28"/>
      <c r="X21" s="28"/>
      <c r="Y21" s="28"/>
      <c r="Z21" s="28"/>
    </row>
    <row r="22" spans="10:26" x14ac:dyDescent="0.3">
      <c r="J22" s="28"/>
      <c r="K22" s="28"/>
      <c r="L22" s="28"/>
      <c r="M22" s="28"/>
      <c r="N22" s="28"/>
      <c r="O22" s="28"/>
      <c r="P22" s="28"/>
      <c r="Q22" s="28"/>
      <c r="R22" s="28"/>
      <c r="S22" s="28"/>
      <c r="T22" s="28"/>
      <c r="U22" s="28"/>
      <c r="V22" s="28"/>
      <c r="W22" s="28"/>
      <c r="X22" s="28"/>
      <c r="Y22" s="28"/>
      <c r="Z22" s="28"/>
    </row>
    <row r="23" spans="10:26" x14ac:dyDescent="0.3">
      <c r="J23" s="28"/>
      <c r="K23" s="28"/>
      <c r="L23" s="28"/>
      <c r="M23" s="28"/>
      <c r="N23" s="28"/>
      <c r="O23" s="28"/>
      <c r="P23" s="28"/>
      <c r="Q23" s="28"/>
      <c r="R23" s="28"/>
      <c r="S23" s="28"/>
      <c r="T23" s="28"/>
      <c r="U23" s="28"/>
      <c r="V23" s="28"/>
      <c r="W23" s="28"/>
      <c r="X23" s="28"/>
      <c r="Y23" s="28"/>
      <c r="Z23" s="28"/>
    </row>
    <row r="24" spans="10:26" x14ac:dyDescent="0.3">
      <c r="J24" s="28"/>
      <c r="K24" s="28"/>
      <c r="L24" s="28"/>
      <c r="M24" s="28"/>
      <c r="N24" s="28"/>
      <c r="O24" s="28"/>
      <c r="P24" s="28"/>
      <c r="Q24" s="28"/>
      <c r="R24" s="28"/>
      <c r="S24" s="28"/>
      <c r="T24" s="28"/>
      <c r="U24" s="28"/>
      <c r="V24" s="28"/>
      <c r="W24" s="28"/>
      <c r="X24" s="28"/>
      <c r="Y24" s="28"/>
      <c r="Z24" s="28"/>
    </row>
    <row r="25" spans="10:26" x14ac:dyDescent="0.3">
      <c r="J25" s="28"/>
      <c r="K25" s="28"/>
      <c r="L25" s="28"/>
      <c r="M25" s="28"/>
      <c r="N25" s="28"/>
      <c r="O25" s="28"/>
      <c r="P25" s="28"/>
      <c r="Q25" s="28"/>
      <c r="R25" s="28"/>
      <c r="S25" s="28"/>
      <c r="T25" s="28"/>
      <c r="U25" s="28"/>
      <c r="V25" s="28"/>
      <c r="W25" s="28"/>
      <c r="X25" s="28"/>
      <c r="Y25" s="28"/>
      <c r="Z25" s="28"/>
    </row>
    <row r="26" spans="10:26" x14ac:dyDescent="0.3">
      <c r="J26" s="28"/>
      <c r="K26" s="28"/>
      <c r="L26" s="28"/>
      <c r="M26" s="28"/>
      <c r="N26" s="28"/>
      <c r="O26" s="28"/>
      <c r="P26" s="28"/>
      <c r="Q26" s="28"/>
      <c r="R26" s="28"/>
      <c r="S26" s="28"/>
      <c r="T26" s="28"/>
      <c r="U26" s="28"/>
      <c r="V26" s="28"/>
      <c r="W26" s="28"/>
      <c r="X26" s="28"/>
      <c r="Y26" s="28"/>
      <c r="Z26" s="28"/>
    </row>
    <row r="27" spans="10:26" x14ac:dyDescent="0.3">
      <c r="J27" s="28"/>
      <c r="K27" s="28"/>
      <c r="L27" s="28"/>
      <c r="M27" s="28"/>
      <c r="N27" s="28"/>
      <c r="O27" s="28"/>
      <c r="P27" s="28"/>
      <c r="Q27" s="28"/>
      <c r="R27" s="28"/>
      <c r="S27" s="28"/>
      <c r="T27" s="28"/>
      <c r="U27" s="28"/>
      <c r="V27" s="28"/>
      <c r="W27" s="28"/>
      <c r="X27" s="28"/>
      <c r="Y27" s="28"/>
      <c r="Z27" s="28"/>
    </row>
    <row r="28" spans="10:26" x14ac:dyDescent="0.3">
      <c r="J28" s="28"/>
      <c r="K28" s="28"/>
      <c r="L28" s="28"/>
      <c r="M28" s="28"/>
      <c r="N28" s="28"/>
      <c r="O28" s="28"/>
      <c r="P28" s="28"/>
      <c r="Q28" s="28"/>
      <c r="R28" s="28"/>
      <c r="S28" s="28"/>
      <c r="T28" s="28"/>
      <c r="U28" s="28"/>
      <c r="V28" s="28"/>
      <c r="W28" s="28"/>
      <c r="X28" s="28"/>
      <c r="Y28" s="28"/>
      <c r="Z28" s="28"/>
    </row>
    <row r="29" spans="10:26" x14ac:dyDescent="0.3">
      <c r="J29" s="28"/>
      <c r="K29" s="28"/>
      <c r="L29" s="28"/>
      <c r="M29" s="28"/>
      <c r="N29" s="28"/>
      <c r="O29" s="28"/>
      <c r="P29" s="28"/>
      <c r="Q29" s="28"/>
      <c r="R29" s="28"/>
      <c r="S29" s="28"/>
      <c r="T29" s="28"/>
      <c r="U29" s="28"/>
      <c r="V29" s="28"/>
      <c r="W29" s="28"/>
      <c r="X29" s="28"/>
      <c r="Y29" s="28"/>
      <c r="Z29" s="28"/>
    </row>
    <row r="30" spans="10:26" x14ac:dyDescent="0.3">
      <c r="J30" s="28"/>
      <c r="K30" s="28"/>
      <c r="L30" s="28"/>
      <c r="M30" s="28"/>
      <c r="N30" s="28"/>
      <c r="O30" s="28"/>
      <c r="P30" s="28"/>
      <c r="Q30" s="28"/>
      <c r="R30" s="28"/>
      <c r="S30" s="28"/>
      <c r="T30" s="28"/>
      <c r="U30" s="28"/>
      <c r="V30" s="28"/>
      <c r="W30" s="28"/>
      <c r="X30" s="28"/>
      <c r="Y30" s="28"/>
      <c r="Z30" s="28"/>
    </row>
    <row r="31" spans="10:26" x14ac:dyDescent="0.3">
      <c r="J31" s="28"/>
      <c r="K31" s="28"/>
      <c r="L31" s="28"/>
      <c r="M31" s="28"/>
      <c r="N31" s="28"/>
      <c r="O31" s="28"/>
      <c r="P31" s="28"/>
      <c r="Q31" s="28"/>
      <c r="R31" s="28"/>
      <c r="S31" s="28"/>
      <c r="T31" s="28"/>
      <c r="U31" s="28"/>
      <c r="V31" s="28"/>
      <c r="W31" s="28"/>
      <c r="X31" s="28"/>
      <c r="Y31" s="28"/>
      <c r="Z31" s="28"/>
    </row>
    <row r="32" spans="10:26" x14ac:dyDescent="0.3">
      <c r="J32" s="28"/>
      <c r="K32" s="28"/>
      <c r="L32" s="28"/>
      <c r="M32" s="28"/>
      <c r="N32" s="28"/>
      <c r="O32" s="28"/>
      <c r="P32" s="28"/>
      <c r="Q32" s="28"/>
      <c r="R32" s="28"/>
      <c r="S32" s="28"/>
      <c r="T32" s="28"/>
      <c r="U32" s="28"/>
      <c r="V32" s="28"/>
      <c r="W32" s="28"/>
      <c r="X32" s="28"/>
      <c r="Y32" s="28"/>
      <c r="Z32" s="28"/>
    </row>
    <row r="33" spans="10:26" x14ac:dyDescent="0.3">
      <c r="J33" s="28"/>
      <c r="K33" s="28"/>
      <c r="L33" s="28"/>
      <c r="M33" s="28"/>
      <c r="N33" s="28"/>
      <c r="O33" s="28"/>
      <c r="P33" s="28"/>
      <c r="Q33" s="28"/>
      <c r="R33" s="28"/>
      <c r="S33" s="28"/>
      <c r="T33" s="28"/>
      <c r="U33" s="28"/>
      <c r="V33" s="28"/>
      <c r="W33" s="28"/>
      <c r="X33" s="28"/>
      <c r="Y33" s="28"/>
      <c r="Z33" s="28"/>
    </row>
    <row r="34" spans="10:26" x14ac:dyDescent="0.3">
      <c r="J34" s="28"/>
      <c r="K34" s="28"/>
      <c r="L34" s="28"/>
      <c r="M34" s="28"/>
      <c r="N34" s="28"/>
      <c r="O34" s="28"/>
      <c r="P34" s="28"/>
      <c r="Q34" s="28"/>
      <c r="R34" s="28"/>
      <c r="S34" s="28"/>
      <c r="T34" s="28"/>
      <c r="U34" s="28"/>
      <c r="V34" s="28"/>
      <c r="W34" s="28"/>
      <c r="X34" s="28"/>
      <c r="Y34" s="28"/>
      <c r="Z34" s="28"/>
    </row>
    <row r="35" spans="10:26" x14ac:dyDescent="0.3">
      <c r="J35" s="28"/>
      <c r="K35" s="28"/>
      <c r="L35" s="28"/>
      <c r="M35" s="28"/>
      <c r="N35" s="28"/>
      <c r="O35" s="28"/>
      <c r="P35" s="28"/>
      <c r="Q35" s="28"/>
      <c r="R35" s="28"/>
      <c r="S35" s="28"/>
      <c r="T35" s="28"/>
      <c r="U35" s="28"/>
      <c r="V35" s="28"/>
      <c r="W35" s="28"/>
      <c r="X35" s="28"/>
      <c r="Y35" s="28"/>
      <c r="Z35" s="28"/>
    </row>
    <row r="36" spans="10:26" x14ac:dyDescent="0.3">
      <c r="J36" s="28"/>
      <c r="K36" s="28"/>
      <c r="L36" s="28"/>
      <c r="M36" s="28"/>
      <c r="N36" s="28"/>
      <c r="O36" s="28"/>
      <c r="P36" s="28"/>
      <c r="Q36" s="28"/>
      <c r="R36" s="28"/>
      <c r="S36" s="28"/>
      <c r="T36" s="28"/>
      <c r="U36" s="28"/>
      <c r="V36" s="28"/>
      <c r="W36" s="28"/>
      <c r="X36" s="28"/>
      <c r="Y36" s="28"/>
      <c r="Z36" s="28"/>
    </row>
    <row r="37" spans="10:26" x14ac:dyDescent="0.3">
      <c r="J37" s="28"/>
      <c r="K37" s="28"/>
      <c r="L37" s="28"/>
      <c r="M37" s="28"/>
      <c r="N37" s="28"/>
      <c r="O37" s="28"/>
      <c r="P37" s="28"/>
      <c r="Q37" s="28"/>
      <c r="R37" s="28"/>
      <c r="S37" s="28"/>
      <c r="T37" s="28"/>
      <c r="U37" s="28"/>
      <c r="V37" s="28"/>
      <c r="W37" s="28"/>
      <c r="X37" s="28"/>
      <c r="Y37" s="28"/>
      <c r="Z37" s="28"/>
    </row>
    <row r="38" spans="10:26" x14ac:dyDescent="0.3">
      <c r="J38" s="28"/>
      <c r="K38" s="28"/>
      <c r="L38" s="28"/>
      <c r="M38" s="28"/>
      <c r="N38" s="28"/>
      <c r="O38" s="28"/>
      <c r="P38" s="28"/>
      <c r="Q38" s="28"/>
      <c r="R38" s="28"/>
      <c r="S38" s="28"/>
      <c r="T38" s="28"/>
      <c r="U38" s="28"/>
      <c r="V38" s="28"/>
      <c r="W38" s="28"/>
      <c r="X38" s="28"/>
      <c r="Y38" s="28"/>
      <c r="Z38" s="28"/>
    </row>
    <row r="39" spans="10:26" x14ac:dyDescent="0.3">
      <c r="J39" s="28"/>
      <c r="K39" s="28"/>
      <c r="L39" s="28"/>
      <c r="M39" s="28"/>
      <c r="N39" s="28"/>
      <c r="O39" s="28"/>
      <c r="P39" s="28"/>
      <c r="Q39" s="28"/>
      <c r="R39" s="28"/>
      <c r="S39" s="28"/>
      <c r="T39" s="28"/>
      <c r="U39" s="28"/>
      <c r="V39" s="28"/>
      <c r="W39" s="28"/>
      <c r="X39" s="28"/>
      <c r="Y39" s="28"/>
      <c r="Z39" s="28"/>
    </row>
    <row r="40" spans="10:26" x14ac:dyDescent="0.3">
      <c r="J40" s="28"/>
      <c r="K40" s="28"/>
      <c r="L40" s="28"/>
      <c r="M40" s="28"/>
      <c r="N40" s="28"/>
      <c r="O40" s="28"/>
      <c r="P40" s="28"/>
      <c r="Q40" s="28"/>
      <c r="R40" s="28"/>
      <c r="S40" s="28"/>
      <c r="T40" s="28"/>
      <c r="U40" s="28"/>
      <c r="V40" s="28"/>
      <c r="W40" s="28"/>
      <c r="X40" s="28"/>
      <c r="Y40" s="28"/>
      <c r="Z40" s="28"/>
    </row>
    <row r="41" spans="10:26" x14ac:dyDescent="0.3">
      <c r="J41" s="28"/>
      <c r="K41" s="28"/>
      <c r="L41" s="28"/>
      <c r="M41" s="28"/>
      <c r="N41" s="28"/>
      <c r="O41" s="28"/>
      <c r="P41" s="28"/>
      <c r="Q41" s="28"/>
      <c r="R41" s="28"/>
      <c r="S41" s="28"/>
      <c r="T41" s="28"/>
      <c r="U41" s="28"/>
      <c r="V41" s="28"/>
      <c r="W41" s="28"/>
      <c r="X41" s="28"/>
      <c r="Y41" s="28"/>
      <c r="Z41" s="28"/>
    </row>
    <row r="42" spans="10:26" x14ac:dyDescent="0.3">
      <c r="J42" s="28"/>
      <c r="K42" s="28"/>
      <c r="L42" s="28"/>
      <c r="M42" s="28"/>
      <c r="N42" s="28"/>
      <c r="O42" s="28"/>
      <c r="P42" s="28"/>
      <c r="Q42" s="28"/>
      <c r="R42" s="28"/>
      <c r="S42" s="28"/>
      <c r="T42" s="28"/>
      <c r="U42" s="28"/>
      <c r="V42" s="28"/>
      <c r="W42" s="28"/>
      <c r="X42" s="28"/>
      <c r="Y42" s="28"/>
      <c r="Z42" s="28"/>
    </row>
    <row r="43" spans="10:26" x14ac:dyDescent="0.3">
      <c r="J43" s="28"/>
      <c r="K43" s="28"/>
      <c r="L43" s="28"/>
      <c r="M43" s="28"/>
      <c r="N43" s="28"/>
      <c r="O43" s="28"/>
      <c r="P43" s="28"/>
      <c r="Q43" s="28"/>
      <c r="R43" s="28"/>
      <c r="S43" s="28"/>
      <c r="T43" s="28"/>
      <c r="U43" s="28"/>
      <c r="V43" s="28"/>
      <c r="W43" s="28"/>
      <c r="X43" s="28"/>
      <c r="Y43" s="28"/>
      <c r="Z43" s="28"/>
    </row>
    <row r="44" spans="10:26" x14ac:dyDescent="0.3">
      <c r="J44" s="28"/>
      <c r="K44" s="28"/>
      <c r="L44" s="28"/>
      <c r="M44" s="28"/>
      <c r="N44" s="28"/>
      <c r="O44" s="28"/>
      <c r="P44" s="28"/>
      <c r="Q44" s="28"/>
      <c r="R44" s="28"/>
      <c r="S44" s="28"/>
      <c r="T44" s="28"/>
      <c r="U44" s="28"/>
      <c r="V44" s="28"/>
      <c r="W44" s="28"/>
      <c r="X44" s="28"/>
      <c r="Y44" s="28"/>
      <c r="Z44" s="28"/>
    </row>
    <row r="45" spans="10:26" x14ac:dyDescent="0.3">
      <c r="J45" s="28"/>
      <c r="K45" s="28"/>
      <c r="L45" s="28"/>
      <c r="M45" s="28"/>
      <c r="N45" s="28"/>
      <c r="O45" s="28"/>
      <c r="P45" s="28"/>
      <c r="Q45" s="28"/>
      <c r="R45" s="28"/>
      <c r="S45" s="28"/>
      <c r="T45" s="28"/>
      <c r="U45" s="28"/>
      <c r="V45" s="28"/>
      <c r="W45" s="28"/>
      <c r="X45" s="28"/>
      <c r="Y45" s="28"/>
      <c r="Z45" s="28"/>
    </row>
    <row r="46" spans="10:26" x14ac:dyDescent="0.3">
      <c r="J46" s="28"/>
      <c r="K46" s="28"/>
      <c r="L46" s="28"/>
      <c r="M46" s="28"/>
      <c r="N46" s="28"/>
      <c r="O46" s="28"/>
      <c r="P46" s="28"/>
      <c r="Q46" s="28"/>
      <c r="R46" s="28"/>
      <c r="S46" s="28"/>
      <c r="T46" s="28"/>
      <c r="U46" s="28"/>
      <c r="V46" s="28"/>
      <c r="W46" s="28"/>
      <c r="X46" s="28"/>
      <c r="Y46" s="28"/>
      <c r="Z46" s="28"/>
    </row>
    <row r="47" spans="10:26" x14ac:dyDescent="0.3">
      <c r="J47" s="28"/>
      <c r="K47" s="28"/>
      <c r="L47" s="28"/>
      <c r="M47" s="28"/>
      <c r="N47" s="28"/>
      <c r="O47" s="28"/>
      <c r="P47" s="28"/>
      <c r="Q47" s="28"/>
      <c r="R47" s="28"/>
      <c r="S47" s="28"/>
      <c r="T47" s="28"/>
      <c r="U47" s="28"/>
      <c r="V47" s="28"/>
      <c r="W47" s="28"/>
      <c r="X47" s="28"/>
      <c r="Y47" s="28"/>
      <c r="Z47" s="28"/>
    </row>
    <row r="48" spans="10:26" x14ac:dyDescent="0.3">
      <c r="J48" s="28"/>
      <c r="K48" s="28"/>
      <c r="L48" s="28"/>
      <c r="M48" s="28"/>
      <c r="N48" s="28"/>
      <c r="O48" s="28"/>
      <c r="P48" s="28"/>
      <c r="Q48" s="28"/>
      <c r="R48" s="28"/>
      <c r="S48" s="28"/>
      <c r="T48" s="28"/>
      <c r="U48" s="28"/>
      <c r="V48" s="28"/>
      <c r="W48" s="28"/>
      <c r="X48" s="28"/>
      <c r="Y48" s="28"/>
      <c r="Z48" s="28"/>
    </row>
    <row r="49" spans="10:26" x14ac:dyDescent="0.3">
      <c r="J49" s="28"/>
      <c r="K49" s="28"/>
      <c r="L49" s="28"/>
      <c r="M49" s="28"/>
      <c r="N49" s="28"/>
      <c r="O49" s="28"/>
      <c r="P49" s="28"/>
      <c r="Q49" s="28"/>
      <c r="R49" s="28"/>
      <c r="S49" s="28"/>
      <c r="T49" s="28"/>
      <c r="U49" s="28"/>
      <c r="V49" s="28"/>
      <c r="W49" s="28"/>
      <c r="X49" s="28"/>
      <c r="Y49" s="28"/>
      <c r="Z49" s="28"/>
    </row>
    <row r="50" spans="10:26" x14ac:dyDescent="0.3">
      <c r="J50" s="28"/>
      <c r="K50" s="28"/>
      <c r="L50" s="28"/>
      <c r="M50" s="28"/>
      <c r="N50" s="28"/>
      <c r="O50" s="28"/>
      <c r="P50" s="28"/>
      <c r="Q50" s="28"/>
      <c r="R50" s="28"/>
      <c r="S50" s="28"/>
      <c r="T50" s="28"/>
      <c r="U50" s="28"/>
      <c r="V50" s="28"/>
      <c r="W50" s="28"/>
      <c r="X50" s="28"/>
      <c r="Y50" s="28"/>
      <c r="Z50" s="28"/>
    </row>
    <row r="51" spans="10:26" x14ac:dyDescent="0.3">
      <c r="J51" s="28"/>
      <c r="K51" s="28"/>
      <c r="L51" s="28"/>
      <c r="M51" s="28"/>
      <c r="N51" s="28"/>
      <c r="O51" s="28"/>
      <c r="P51" s="28"/>
      <c r="Q51" s="28"/>
      <c r="R51" s="28"/>
      <c r="S51" s="28"/>
      <c r="T51" s="28"/>
      <c r="U51" s="28"/>
      <c r="V51" s="28"/>
      <c r="W51" s="28"/>
      <c r="X51" s="28"/>
      <c r="Y51" s="28"/>
      <c r="Z51" s="28"/>
    </row>
    <row r="52" spans="10:26" x14ac:dyDescent="0.3">
      <c r="J52" s="28"/>
      <c r="K52" s="28"/>
      <c r="L52" s="28"/>
      <c r="M52" s="28"/>
      <c r="N52" s="28"/>
      <c r="O52" s="28"/>
      <c r="P52" s="28"/>
      <c r="Q52" s="28"/>
      <c r="R52" s="28"/>
      <c r="S52" s="28"/>
      <c r="T52" s="28"/>
      <c r="U52" s="28"/>
      <c r="V52" s="28"/>
      <c r="W52" s="28"/>
      <c r="X52" s="28"/>
      <c r="Y52" s="28"/>
      <c r="Z52" s="28"/>
    </row>
    <row r="53" spans="10:26" x14ac:dyDescent="0.3">
      <c r="J53" s="28"/>
      <c r="K53" s="28"/>
      <c r="L53" s="28"/>
      <c r="M53" s="28"/>
      <c r="N53" s="28"/>
      <c r="O53" s="28"/>
      <c r="P53" s="28"/>
      <c r="Q53" s="28"/>
      <c r="R53" s="28"/>
      <c r="S53" s="28"/>
      <c r="T53" s="28"/>
      <c r="U53" s="28"/>
      <c r="V53" s="28"/>
      <c r="W53" s="28"/>
      <c r="X53" s="28"/>
      <c r="Y53" s="28"/>
      <c r="Z53" s="28"/>
    </row>
    <row r="54" spans="10:26" x14ac:dyDescent="0.3">
      <c r="J54" s="28"/>
      <c r="K54" s="28"/>
      <c r="L54" s="28"/>
      <c r="M54" s="28"/>
      <c r="N54" s="28"/>
      <c r="O54" s="28"/>
      <c r="P54" s="28"/>
      <c r="Q54" s="28"/>
      <c r="R54" s="28"/>
      <c r="S54" s="28"/>
      <c r="T54" s="28"/>
      <c r="U54" s="28"/>
      <c r="V54" s="28"/>
      <c r="W54" s="28"/>
      <c r="X54" s="28"/>
      <c r="Y54" s="28"/>
      <c r="Z54" s="28"/>
    </row>
  </sheetData>
  <pageMargins left="0.7" right="0.7" top="0.75" bottom="0.75" header="0.3" footer="0.3"/>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CWL2 </vt:lpstr>
      <vt:lpstr>CSP2 </vt:lpstr>
      <vt:lpstr>FirstPage</vt:lpstr>
      <vt:lpstr>TypeContent </vt:lpstr>
      <vt:lpstr>PERTContent  </vt:lpstr>
      <vt:lpstr>WLContent </vt:lpstr>
      <vt:lpstr>SContent </vt:lpstr>
      <vt:lpstr>Content </vt:lpstr>
      <vt:lpstr>FContent</vt:lpstr>
      <vt:lpstr>TCostC</vt:lpstr>
      <vt:lpstr>CWL3</vt:lpstr>
      <vt:lpstr>CWL4</vt:lpstr>
      <vt:lpstr>WL4</vt:lpstr>
      <vt:lpstr>WL3</vt:lpstr>
      <vt:lpstr>WL1</vt:lpstr>
      <vt:lpstr>WL2</vt:lpstr>
      <vt:lpstr>CF5 </vt:lpstr>
      <vt:lpstr>F5</vt:lpstr>
      <vt:lpstr>CF4 </vt:lpstr>
      <vt:lpstr>F4</vt:lpstr>
      <vt:lpstr>9.1</vt:lpstr>
      <vt:lpstr>CSP1 </vt:lpstr>
      <vt:lpstr>SP1</vt:lpstr>
      <vt:lpstr>CF7 </vt:lpstr>
      <vt:lpstr>F7</vt:lpstr>
      <vt:lpstr>CF3</vt:lpstr>
      <vt:lpstr>F3</vt:lpstr>
      <vt:lpstr>CF2 </vt:lpstr>
      <vt:lpstr>F2</vt:lpstr>
      <vt:lpstr>CF1 </vt:lpstr>
      <vt:lpstr>F1</vt:lpstr>
      <vt:lpstr>CF8 </vt:lpstr>
      <vt:lpstr>SP2</vt:lpstr>
      <vt:lpstr>14</vt:lpstr>
      <vt:lpstr>15</vt:lpstr>
      <vt:lpstr>Gantt1</vt:lpstr>
      <vt:lpstr>PERT1 </vt:lpstr>
      <vt:lpstr>CPERT1</vt:lpstr>
      <vt:lpstr>CF6 </vt:lpstr>
      <vt:lpstr>F6</vt:lpstr>
      <vt:lpstr>CWL1</vt:lpstr>
      <vt:lpstr>TCC1</vt:lpstr>
      <vt:lpstr>TCC2</vt:lpstr>
      <vt:lpstr>SLC2</vt:lpstr>
      <vt:lpstr>SLC1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2018-12-01T21:12:31Z</cp:lastPrinted>
  <dcterms:created xsi:type="dcterms:W3CDTF">2014-10-23T14:45:36Z</dcterms:created>
  <dcterms:modified xsi:type="dcterms:W3CDTF">2022-11-28T00:14:52Z</dcterms:modified>
</cp:coreProperties>
</file>