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D14E4CFF-0D6D-4D98-9B96-0CA7EB02A4FE}" xr6:coauthVersionLast="47" xr6:coauthVersionMax="47" xr10:uidLastSave="{00000000-0000-0000-0000-000000000000}"/>
  <bookViews>
    <workbookView showSheetTabs="0" xWindow="-108" yWindow="-108" windowWidth="23256" windowHeight="12576" xr2:uid="{00000000-000D-0000-FFFF-FFFF00000000}"/>
  </bookViews>
  <sheets>
    <sheet name="FirstPage" sheetId="21" r:id="rId1"/>
    <sheet name="Exam Content " sheetId="70" r:id="rId2"/>
    <sheet name="Problem 1" sheetId="81" r:id="rId3"/>
    <sheet name="Check Problem 1 " sheetId="118" r:id="rId4"/>
    <sheet name="Check Problem 2 " sheetId="119" r:id="rId5"/>
    <sheet name="Problem 2" sheetId="78" r:id="rId6"/>
    <sheet name="Problem 3" sheetId="75" r:id="rId7"/>
    <sheet name="Check Problem 3" sheetId="120" r:id="rId8"/>
    <sheet name="Problem 4" sheetId="76" r:id="rId9"/>
    <sheet name="Check Problem 4" sheetId="113" r:id="rId10"/>
    <sheet name="Problem 5 " sheetId="127" r:id="rId11"/>
    <sheet name="Check Problem 5" sheetId="123" r:id="rId12"/>
    <sheet name="Problem 6" sheetId="97" r:id="rId13"/>
    <sheet name="Check Problem 6" sheetId="122" r:id="rId14"/>
    <sheet name="Problem 7" sheetId="112" r:id="rId15"/>
    <sheet name="Check Problem 7 " sheetId="114" r:id="rId16"/>
    <sheet name="Check Problem 8" sheetId="108" r:id="rId17"/>
    <sheet name="Problem 8 " sheetId="116" r:id="rId18"/>
    <sheet name="Problem 9" sheetId="107" r:id="rId19"/>
    <sheet name="Check Problem 9" sheetId="121" r:id="rId20"/>
    <sheet name="Problem 10" sheetId="111" r:id="rId21"/>
    <sheet name="Check Problem 10 " sheetId="115" r:id="rId2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113" l="1"/>
  <c r="U23" i="113"/>
  <c r="J24" i="120"/>
  <c r="R33" i="123"/>
  <c r="U15" i="113" l="1"/>
  <c r="U19" i="113"/>
  <c r="O22" i="115"/>
  <c r="O23" i="115" s="1"/>
  <c r="O24" i="115" s="1"/>
  <c r="O25" i="115" s="1"/>
  <c r="O26" i="115" s="1"/>
  <c r="O21" i="115"/>
  <c r="Q31" i="108"/>
  <c r="P51" i="114"/>
  <c r="P48" i="114"/>
  <c r="K24" i="123" l="1"/>
  <c r="E31" i="123"/>
  <c r="P25" i="119"/>
  <c r="P17" i="119"/>
  <c r="M17" i="118"/>
  <c r="S25" i="120" l="1"/>
  <c r="S23" i="120"/>
  <c r="S21" i="120"/>
  <c r="S17" i="120"/>
  <c r="S13" i="120"/>
  <c r="S29" i="120" s="1"/>
  <c r="S33" i="120" s="1"/>
  <c r="M39" i="118"/>
  <c r="M35" i="118"/>
  <c r="M32" i="118"/>
  <c r="M21" i="118"/>
  <c r="R31" i="123"/>
  <c r="P33" i="123" s="1"/>
  <c r="Q46" i="108"/>
  <c r="Z25" i="108"/>
  <c r="Z26" i="108"/>
  <c r="Q47" i="108" s="1"/>
  <c r="Z27" i="108"/>
  <c r="Q48" i="108" s="1"/>
  <c r="Z24" i="108"/>
  <c r="Q45" i="108" s="1"/>
  <c r="L24" i="123" l="1"/>
  <c r="M44" i="118"/>
  <c r="M47" i="118" s="1"/>
  <c r="Z48" i="108"/>
  <c r="R62" i="108" s="1"/>
  <c r="Z47" i="108"/>
  <c r="Z46" i="108"/>
  <c r="Z45" i="108"/>
  <c r="M19" i="123"/>
  <c r="M20" i="123" s="1"/>
  <c r="M21" i="123" s="1"/>
  <c r="M22" i="123" s="1"/>
  <c r="M23" i="123" s="1"/>
  <c r="Z31" i="108" l="1"/>
  <c r="Q51" i="108" l="1"/>
  <c r="Z51" i="108"/>
</calcChain>
</file>

<file path=xl/sharedStrings.xml><?xml version="1.0" encoding="utf-8"?>
<sst xmlns="http://schemas.openxmlformats.org/spreadsheetml/2006/main" count="196" uniqueCount="65">
  <si>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</si>
  <si>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</t>
  </si>
  <si>
    <t>B</t>
  </si>
  <si>
    <t>y</t>
  </si>
  <si>
    <t>x</t>
  </si>
  <si>
    <t>C</t>
  </si>
  <si>
    <t>D</t>
  </si>
  <si>
    <t>Country</t>
  </si>
  <si>
    <t>GDP</t>
  </si>
  <si>
    <t>Debt Year 1</t>
  </si>
  <si>
    <t>Debt Year 2</t>
  </si>
  <si>
    <t>Week</t>
  </si>
  <si>
    <t>#</t>
  </si>
  <si>
    <t>=</t>
  </si>
  <si>
    <t>Net Assets per Capita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</si>
  <si>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</si>
  <si>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</si>
  <si>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</si>
  <si>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</si>
  <si>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</si>
  <si>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</si>
  <si>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</si>
  <si>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</si>
  <si>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</si>
  <si>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</si>
  <si>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</si>
  <si>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</si>
  <si>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</si>
  <si>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</si>
  <si>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</si>
  <si>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</si>
  <si>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</si>
  <si>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</si>
  <si>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</si>
  <si>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</si>
  <si>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</si>
  <si>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</si>
  <si>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</si>
  <si>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</si>
  <si>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</si>
  <si>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b)</t>
  </si>
  <si>
    <t>a)</t>
  </si>
  <si>
    <t>Weekly Demand</t>
  </si>
  <si>
    <t>Historical Data</t>
  </si>
  <si>
    <t>Frequency  (how many weeks)</t>
  </si>
  <si>
    <t>Relative Frequency</t>
  </si>
  <si>
    <t>Cumulative Frequency</t>
  </si>
  <si>
    <t>Random Number Interval</t>
  </si>
  <si>
    <t>Derived Data</t>
  </si>
  <si>
    <t>Random Numbers</t>
  </si>
  <si>
    <t>Simulated Demand</t>
  </si>
  <si>
    <t>Simulated Weeks</t>
  </si>
  <si>
    <t xml:space="preserve">a) </t>
  </si>
  <si>
    <t xml:space="preserve">b) </t>
  </si>
  <si>
    <t>0 to 16</t>
  </si>
  <si>
    <t>17 to 24</t>
  </si>
  <si>
    <t>25 to 47</t>
  </si>
  <si>
    <t>48 to 87</t>
  </si>
  <si>
    <t>88 to 100</t>
  </si>
  <si>
    <t>Column 1</t>
  </si>
  <si>
    <t>Column 2</t>
  </si>
  <si>
    <t>Lower 99.0%</t>
  </si>
  <si>
    <t>Upper 99.0%</t>
  </si>
  <si>
    <t>Actual Sales</t>
  </si>
  <si>
    <t>Click here as your output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</si>
</sst>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,##0.0"/>
    <numFmt numFmtId="166" formatCode="&quot;$&quot;#,##0.00"/>
    <numFmt numFmtId="167" formatCode="&quot;$&quot;#,##0.0000"/>
  </numFmts>
  <fonts count="36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Lucida Bright"/>
      <family val="1"/>
    </font>
    <font>
      <sz val="11"/>
      <color theme="1"/>
      <name val="Lucida Bright"/>
      <family val="1"/>
    </font>
    <font>
      <b/>
      <sz val="22"/>
      <color rgb="FFFFC000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2"/>
      <color rgb="FFC00000"/>
      <name val="Lucida Bright"/>
      <family val="1"/>
    </font>
    <font>
      <b/>
      <sz val="28"/>
      <color rgb="FFC00000"/>
      <name val="Lucida Bright"/>
      <family val="1"/>
    </font>
    <font>
      <b/>
      <sz val="28"/>
      <color rgb="FFC00000"/>
      <name val="Calibri"/>
      <family val="2"/>
      <scheme val="minor"/>
    </font>
    <font>
      <sz val="24"/>
      <color theme="1"/>
      <name val="Lucida Bright"/>
      <family val="1"/>
    </font>
    <font>
      <sz val="22"/>
      <color rgb="FFFFFF00"/>
      <name val="Calibri"/>
      <family val="2"/>
      <scheme val="minor"/>
    </font>
    <font>
      <sz val="28"/>
      <color rgb="FFFFFF00"/>
      <name val="Calibri"/>
      <family val="2"/>
      <scheme val="minor"/>
    </font>
    <font>
      <sz val="24"/>
      <color rgb="FFFFFF00"/>
      <name val="Calibri"/>
      <family val="2"/>
      <scheme val="minor"/>
    </font>
    <font>
      <sz val="18"/>
      <color theme="1"/>
      <name val="Lucida Bright"/>
      <family val="1"/>
    </font>
    <font>
      <b/>
      <sz val="24"/>
      <color rgb="FFFFFF00"/>
      <name val="Lucida Bright"/>
      <family val="1"/>
    </font>
    <font>
      <b/>
      <sz val="20"/>
      <color rgb="FFFFFF00"/>
      <name val="Lucida Bright"/>
      <family val="1"/>
    </font>
    <font>
      <b/>
      <sz val="22"/>
      <color rgb="FFFFFF00"/>
      <name val="Lucida Bright"/>
      <family val="1"/>
    </font>
    <font>
      <sz val="26"/>
      <color theme="1"/>
      <name val="Lucida Bright"/>
      <family val="1"/>
    </font>
    <font>
      <b/>
      <sz val="24"/>
      <color rgb="FFC00000"/>
      <name val="Calibri"/>
      <family val="2"/>
      <scheme val="minor"/>
    </font>
    <font>
      <b/>
      <sz val="24"/>
      <color rgb="FFFFFF00"/>
      <name val="Calibri"/>
      <family val="2"/>
      <scheme val="minor"/>
    </font>
    <font>
      <sz val="22"/>
      <color rgb="FFC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rgb="FFFF0000"/>
      <name val="Lucida Bright"/>
      <family val="1"/>
    </font>
    <font>
      <sz val="24"/>
      <color theme="1"/>
      <name val="Calibri"/>
      <family val="2"/>
      <scheme val="minor"/>
    </font>
    <font>
      <b/>
      <sz val="22"/>
      <color rgb="FFFFFF00"/>
      <name val="Calibri"/>
      <family val="2"/>
      <scheme val="minor"/>
    </font>
    <font>
      <sz val="22"/>
      <color rgb="FFC00000"/>
      <name val="Lucida Bright"/>
      <family val="1"/>
    </font>
    <font>
      <sz val="22"/>
      <color rgb="FFFFFF00"/>
      <name val="Lucida Bright"/>
      <family val="1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2" borderId="0" xfId="0" applyFill="1"/>
    <xf numFmtId="0" fontId="9" fillId="2" borderId="0" xfId="0" applyFont="1" applyFill="1"/>
    <xf numFmtId="2" fontId="3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/>
    <xf numFmtId="0" fontId="0" fillId="4" borderId="0" xfId="0" applyFill="1" applyProtection="1">
      <protection locked="0"/>
    </xf>
    <xf numFmtId="0" fontId="6" fillId="4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0" fillId="4" borderId="0" xfId="0" applyNumberFormat="1" applyFill="1"/>
    <xf numFmtId="164" fontId="13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9" fillId="4" borderId="0" xfId="0" applyFont="1" applyFill="1" applyProtection="1">
      <protection locked="0"/>
    </xf>
    <xf numFmtId="0" fontId="5" fillId="4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5" fontId="8" fillId="4" borderId="1" xfId="0" applyNumberFormat="1" applyFont="1" applyFill="1" applyBorder="1" applyAlignment="1" applyProtection="1">
      <alignment horizontal="center" vertical="center"/>
      <protection locked="0"/>
    </xf>
    <xf numFmtId="3" fontId="8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7" fillId="4" borderId="0" xfId="0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4" xfId="0" applyFill="1" applyBorder="1" applyAlignment="1"/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Continuous"/>
    </xf>
    <xf numFmtId="0" fontId="3" fillId="4" borderId="0" xfId="0" applyFont="1" applyFill="1" applyProtection="1"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9" fontId="8" fillId="4" borderId="1" xfId="0" applyNumberFormat="1" applyFont="1" applyFill="1" applyBorder="1" applyAlignment="1" applyProtection="1">
      <alignment horizontal="center" vertical="center"/>
      <protection locked="0"/>
    </xf>
    <xf numFmtId="164" fontId="24" fillId="6" borderId="1" xfId="0" applyNumberFormat="1" applyFont="1" applyFill="1" applyBorder="1" applyAlignment="1" applyProtection="1">
      <alignment horizontal="center" vertical="center"/>
      <protection locked="0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1" fontId="22" fillId="6" borderId="0" xfId="0" applyNumberFormat="1" applyFont="1" applyFill="1" applyAlignment="1" applyProtection="1">
      <alignment horizontal="center" vertical="center"/>
      <protection locked="0"/>
    </xf>
    <xf numFmtId="0" fontId="25" fillId="4" borderId="0" xfId="0" applyFont="1" applyFill="1" applyAlignment="1" applyProtection="1">
      <alignment horizontal="center" vertical="center"/>
      <protection locked="0"/>
    </xf>
    <xf numFmtId="0" fontId="29" fillId="4" borderId="0" xfId="0" applyFont="1" applyFill="1" applyProtection="1">
      <protection locked="0"/>
    </xf>
    <xf numFmtId="164" fontId="8" fillId="9" borderId="1" xfId="0" applyNumberFormat="1" applyFont="1" applyFill="1" applyBorder="1" applyAlignment="1" applyProtection="1">
      <alignment horizontal="center" vertical="center"/>
      <protection locked="0"/>
    </xf>
    <xf numFmtId="0" fontId="8" fillId="10" borderId="1" xfId="0" applyFont="1" applyFill="1" applyBorder="1" applyAlignment="1" applyProtection="1">
      <alignment horizontal="center" vertical="center"/>
      <protection locked="0"/>
    </xf>
    <xf numFmtId="164" fontId="20" fillId="8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Continuous"/>
    </xf>
    <xf numFmtId="0" fontId="0" fillId="0" borderId="11" xfId="0" applyBorder="1"/>
    <xf numFmtId="0" fontId="28" fillId="7" borderId="0" xfId="0" applyFont="1" applyFill="1" applyBorder="1" applyAlignment="1"/>
    <xf numFmtId="0" fontId="28" fillId="7" borderId="4" xfId="0" applyFont="1" applyFill="1" applyBorder="1" applyAlignment="1"/>
    <xf numFmtId="0" fontId="31" fillId="4" borderId="0" xfId="0" applyFont="1" applyFill="1"/>
    <xf numFmtId="0" fontId="3" fillId="4" borderId="0" xfId="0" applyFont="1" applyFill="1"/>
    <xf numFmtId="0" fontId="18" fillId="6" borderId="0" xfId="0" applyFont="1" applyFill="1" applyBorder="1" applyAlignment="1">
      <alignment horizontal="center" vertical="center"/>
    </xf>
    <xf numFmtId="0" fontId="32" fillId="6" borderId="0" xfId="0" applyFont="1" applyFill="1"/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167" fontId="18" fillId="8" borderId="12" xfId="0" applyNumberFormat="1" applyFont="1" applyFill="1" applyBorder="1" applyAlignment="1"/>
    <xf numFmtId="0" fontId="12" fillId="2" borderId="0" xfId="0" applyFont="1" applyFill="1" applyAlignment="1">
      <alignment horizontal="center" vertical="center"/>
    </xf>
    <xf numFmtId="164" fontId="27" fillId="6" borderId="8" xfId="0" applyNumberFormat="1" applyFont="1" applyFill="1" applyBorder="1" applyAlignment="1" applyProtection="1">
      <alignment horizontal="center"/>
      <protection locked="0"/>
    </xf>
    <xf numFmtId="164" fontId="27" fillId="6" borderId="9" xfId="0" applyNumberFormat="1" applyFont="1" applyFill="1" applyBorder="1" applyAlignment="1" applyProtection="1">
      <alignment horizontal="center"/>
      <protection locked="0"/>
    </xf>
    <xf numFmtId="164" fontId="27" fillId="6" borderId="7" xfId="0" applyNumberFormat="1" applyFont="1" applyFill="1" applyBorder="1" applyAlignment="1" applyProtection="1">
      <alignment horizontal="center"/>
      <protection locked="0"/>
    </xf>
    <xf numFmtId="164" fontId="27" fillId="6" borderId="10" xfId="0" applyNumberFormat="1" applyFont="1" applyFill="1" applyBorder="1" applyAlignment="1" applyProtection="1">
      <alignment horizontal="center"/>
      <protection locked="0"/>
    </xf>
    <xf numFmtId="164" fontId="26" fillId="7" borderId="8" xfId="0" applyNumberFormat="1" applyFont="1" applyFill="1" applyBorder="1" applyAlignment="1" applyProtection="1">
      <alignment horizontal="center"/>
      <protection locked="0"/>
    </xf>
    <xf numFmtId="164" fontId="26" fillId="7" borderId="9" xfId="0" applyNumberFormat="1" applyFont="1" applyFill="1" applyBorder="1" applyAlignment="1" applyProtection="1">
      <alignment horizontal="center"/>
      <protection locked="0"/>
    </xf>
    <xf numFmtId="164" fontId="26" fillId="7" borderId="7" xfId="0" applyNumberFormat="1" applyFont="1" applyFill="1" applyBorder="1" applyAlignment="1" applyProtection="1">
      <alignment horizontal="center"/>
      <protection locked="0"/>
    </xf>
    <xf numFmtId="164" fontId="26" fillId="7" borderId="10" xfId="0" applyNumberFormat="1" applyFont="1" applyFill="1" applyBorder="1" applyAlignment="1" applyProtection="1">
      <alignment horizontal="center"/>
      <protection locked="0"/>
    </xf>
    <xf numFmtId="0" fontId="26" fillId="3" borderId="8" xfId="0" applyFont="1" applyFill="1" applyBorder="1" applyAlignment="1" applyProtection="1">
      <alignment horizontal="center" vertical="center"/>
      <protection locked="0"/>
    </xf>
    <xf numFmtId="0" fontId="26" fillId="3" borderId="9" xfId="0" applyFont="1" applyFill="1" applyBorder="1" applyAlignment="1" applyProtection="1">
      <alignment horizontal="center" vertical="center"/>
      <protection locked="0"/>
    </xf>
    <xf numFmtId="0" fontId="26" fillId="3" borderId="7" xfId="0" applyFont="1" applyFill="1" applyBorder="1" applyAlignment="1" applyProtection="1">
      <alignment horizontal="center" vertical="center"/>
      <protection locked="0"/>
    </xf>
    <xf numFmtId="0" fontId="26" fillId="3" borderId="10" xfId="0" applyFont="1" applyFill="1" applyBorder="1" applyAlignment="1" applyProtection="1">
      <alignment horizontal="center" vertical="center"/>
      <protection locked="0"/>
    </xf>
    <xf numFmtId="164" fontId="23" fillId="6" borderId="8" xfId="0" applyNumberFormat="1" applyFont="1" applyFill="1" applyBorder="1" applyAlignment="1" applyProtection="1">
      <alignment horizontal="center" vertical="center"/>
      <protection locked="0"/>
    </xf>
    <xf numFmtId="164" fontId="23" fillId="6" borderId="9" xfId="0" applyNumberFormat="1" applyFont="1" applyFill="1" applyBorder="1" applyAlignment="1" applyProtection="1">
      <alignment horizontal="center" vertical="center"/>
      <protection locked="0"/>
    </xf>
    <xf numFmtId="164" fontId="23" fillId="6" borderId="7" xfId="0" applyNumberFormat="1" applyFont="1" applyFill="1" applyBorder="1" applyAlignment="1" applyProtection="1">
      <alignment horizontal="center" vertical="center"/>
      <protection locked="0"/>
    </xf>
    <xf numFmtId="164" fontId="23" fillId="6" borderId="10" xfId="0" applyNumberFormat="1" applyFont="1" applyFill="1" applyBorder="1" applyAlignment="1" applyProtection="1">
      <alignment horizontal="center" vertical="center"/>
      <protection locked="0"/>
    </xf>
    <xf numFmtId="164" fontId="30" fillId="7" borderId="2" xfId="0" applyNumberFormat="1" applyFont="1" applyFill="1" applyBorder="1" applyAlignment="1" applyProtection="1">
      <alignment horizontal="center" vertical="center"/>
      <protection locked="0"/>
    </xf>
    <xf numFmtId="164" fontId="30" fillId="7" borderId="3" xfId="0" applyNumberFormat="1" applyFont="1" applyFill="1" applyBorder="1" applyAlignment="1" applyProtection="1">
      <alignment horizontal="center" vertical="center"/>
      <protection locked="0"/>
    </xf>
    <xf numFmtId="164" fontId="24" fillId="6" borderId="11" xfId="0" applyNumberFormat="1" applyFont="1" applyFill="1" applyBorder="1" applyAlignment="1" applyProtection="1">
      <alignment horizontal="center" vertical="center"/>
      <protection locked="0"/>
    </xf>
    <xf numFmtId="164" fontId="24" fillId="6" borderId="0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7" borderId="8" xfId="0" applyFont="1" applyFill="1" applyBorder="1" applyAlignment="1" applyProtection="1">
      <alignment horizontal="center" vertical="center"/>
      <protection locked="0"/>
    </xf>
    <xf numFmtId="0" fontId="14" fillId="7" borderId="9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14" fillId="7" borderId="10" xfId="0" applyFont="1" applyFill="1" applyBorder="1" applyAlignment="1" applyProtection="1">
      <alignment horizontal="center" vertical="center"/>
      <protection locked="0"/>
    </xf>
    <xf numFmtId="164" fontId="14" fillId="7" borderId="8" xfId="0" applyNumberFormat="1" applyFont="1" applyFill="1" applyBorder="1" applyAlignment="1" applyProtection="1">
      <alignment horizontal="center" vertical="center"/>
      <protection locked="0"/>
    </xf>
    <xf numFmtId="164" fontId="14" fillId="7" borderId="9" xfId="0" applyNumberFormat="1" applyFont="1" applyFill="1" applyBorder="1" applyAlignment="1" applyProtection="1">
      <alignment horizontal="center" vertical="center"/>
      <protection locked="0"/>
    </xf>
    <xf numFmtId="164" fontId="14" fillId="7" borderId="7" xfId="0" applyNumberFormat="1" applyFont="1" applyFill="1" applyBorder="1" applyAlignment="1" applyProtection="1">
      <alignment horizontal="center" vertical="center"/>
      <protection locked="0"/>
    </xf>
    <xf numFmtId="164" fontId="14" fillId="7" borderId="10" xfId="0" applyNumberFormat="1" applyFont="1" applyFill="1" applyBorder="1" applyAlignment="1" applyProtection="1">
      <alignment horizontal="center" vertical="center"/>
      <protection locked="0"/>
    </xf>
    <xf numFmtId="164" fontId="14" fillId="7" borderId="2" xfId="0" applyNumberFormat="1" applyFont="1" applyFill="1" applyBorder="1" applyAlignment="1" applyProtection="1">
      <alignment horizontal="center" vertical="center"/>
      <protection locked="0"/>
    </xf>
    <xf numFmtId="164" fontId="14" fillId="7" borderId="3" xfId="0" applyNumberFormat="1" applyFont="1" applyFill="1" applyBorder="1" applyAlignment="1" applyProtection="1">
      <alignment horizontal="center" vertical="center"/>
      <protection locked="0"/>
    </xf>
    <xf numFmtId="0" fontId="14" fillId="9" borderId="8" xfId="0" applyFont="1" applyFill="1" applyBorder="1" applyAlignment="1" applyProtection="1">
      <alignment horizontal="center" vertical="center"/>
      <protection locked="0"/>
    </xf>
    <xf numFmtId="0" fontId="14" fillId="9" borderId="9" xfId="0" applyFont="1" applyFill="1" applyBorder="1" applyAlignment="1" applyProtection="1">
      <alignment horizontal="center" vertical="center"/>
      <protection locked="0"/>
    </xf>
    <xf numFmtId="0" fontId="14" fillId="9" borderId="7" xfId="0" applyFont="1" applyFill="1" applyBorder="1" applyAlignment="1" applyProtection="1">
      <alignment horizontal="center" vertical="center"/>
      <protection locked="0"/>
    </xf>
    <xf numFmtId="0" fontId="14" fillId="9" borderId="10" xfId="0" applyFont="1" applyFill="1" applyBorder="1" applyAlignment="1" applyProtection="1">
      <alignment horizontal="center" vertical="center"/>
      <protection locked="0"/>
    </xf>
    <xf numFmtId="4" fontId="16" fillId="4" borderId="0" xfId="0" applyNumberFormat="1" applyFont="1" applyFill="1" applyAlignment="1" applyProtection="1">
      <alignment horizontal="center" vertical="center"/>
      <protection locked="0"/>
    </xf>
    <xf numFmtId="4" fontId="15" fillId="4" borderId="0" xfId="0" applyNumberFormat="1" applyFont="1" applyFill="1" applyAlignment="1" applyProtection="1">
      <alignment horizontal="center" vertical="center"/>
      <protection locked="0"/>
    </xf>
    <xf numFmtId="2" fontId="33" fillId="3" borderId="8" xfId="0" applyNumberFormat="1" applyFont="1" applyFill="1" applyBorder="1" applyAlignment="1" applyProtection="1">
      <alignment horizontal="center" vertical="center"/>
      <protection locked="0"/>
    </xf>
    <xf numFmtId="2" fontId="33" fillId="3" borderId="9" xfId="0" applyNumberFormat="1" applyFont="1" applyFill="1" applyBorder="1" applyAlignment="1" applyProtection="1">
      <alignment horizontal="center" vertical="center"/>
      <protection locked="0"/>
    </xf>
    <xf numFmtId="2" fontId="33" fillId="3" borderId="7" xfId="0" applyNumberFormat="1" applyFont="1" applyFill="1" applyBorder="1" applyAlignment="1" applyProtection="1">
      <alignment horizontal="center" vertical="center"/>
      <protection locked="0"/>
    </xf>
    <xf numFmtId="2" fontId="33" fillId="3" borderId="10" xfId="0" applyNumberFormat="1" applyFont="1" applyFill="1" applyBorder="1" applyAlignment="1" applyProtection="1">
      <alignment horizontal="center" vertical="center"/>
      <protection locked="0"/>
    </xf>
    <xf numFmtId="0" fontId="33" fillId="3" borderId="8" xfId="0" applyFont="1" applyFill="1" applyBorder="1" applyAlignment="1" applyProtection="1">
      <alignment horizontal="center" vertical="center"/>
      <protection locked="0"/>
    </xf>
    <xf numFmtId="0" fontId="33" fillId="3" borderId="9" xfId="0" applyFont="1" applyFill="1" applyBorder="1" applyAlignment="1" applyProtection="1">
      <alignment horizontal="center" vertical="center"/>
      <protection locked="0"/>
    </xf>
    <xf numFmtId="0" fontId="33" fillId="3" borderId="7" xfId="0" applyFont="1" applyFill="1" applyBorder="1" applyAlignment="1" applyProtection="1">
      <alignment horizontal="center" vertical="center"/>
      <protection locked="0"/>
    </xf>
    <xf numFmtId="0" fontId="33" fillId="3" borderId="10" xfId="0" applyFont="1" applyFill="1" applyBorder="1" applyAlignment="1" applyProtection="1">
      <alignment horizontal="center" vertical="center"/>
      <protection locked="0"/>
    </xf>
    <xf numFmtId="164" fontId="33" fillId="3" borderId="2" xfId="0" applyNumberFormat="1" applyFont="1" applyFill="1" applyBorder="1" applyAlignment="1" applyProtection="1">
      <alignment horizontal="center" vertical="center"/>
      <protection locked="0"/>
    </xf>
    <xf numFmtId="164" fontId="33" fillId="3" borderId="3" xfId="0" applyNumberFormat="1" applyFont="1" applyFill="1" applyBorder="1" applyAlignment="1" applyProtection="1">
      <alignment horizontal="center" vertical="center"/>
      <protection locked="0"/>
    </xf>
    <xf numFmtId="166" fontId="34" fillId="6" borderId="8" xfId="0" applyNumberFormat="1" applyFont="1" applyFill="1" applyBorder="1" applyAlignment="1" applyProtection="1">
      <alignment horizontal="center" vertical="center"/>
      <protection locked="0"/>
    </xf>
    <xf numFmtId="166" fontId="34" fillId="6" borderId="9" xfId="0" applyNumberFormat="1" applyFont="1" applyFill="1" applyBorder="1" applyAlignment="1" applyProtection="1">
      <alignment horizontal="center" vertical="center"/>
      <protection locked="0"/>
    </xf>
    <xf numFmtId="166" fontId="34" fillId="6" borderId="7" xfId="0" applyNumberFormat="1" applyFont="1" applyFill="1" applyBorder="1" applyAlignment="1" applyProtection="1">
      <alignment horizontal="center" vertical="center"/>
      <protection locked="0"/>
    </xf>
    <xf numFmtId="166" fontId="34" fillId="6" borderId="10" xfId="0" applyNumberFormat="1" applyFont="1" applyFill="1" applyBorder="1" applyAlignment="1" applyProtection="1">
      <alignment horizontal="center" vertical="center"/>
      <protection locked="0"/>
    </xf>
    <xf numFmtId="0" fontId="21" fillId="4" borderId="2" xfId="0" applyFont="1" applyFill="1" applyBorder="1" applyAlignment="1" applyProtection="1">
      <alignment horizontal="center" vertical="center" wrapText="1"/>
      <protection locked="0"/>
    </xf>
    <xf numFmtId="0" fontId="21" fillId="4" borderId="3" xfId="0" applyFont="1" applyFill="1" applyBorder="1" applyAlignment="1" applyProtection="1">
      <alignment horizontal="center" vertical="center" wrapText="1"/>
      <protection locked="0"/>
    </xf>
    <xf numFmtId="0" fontId="21" fillId="4" borderId="5" xfId="0" applyFont="1" applyFill="1" applyBorder="1" applyAlignment="1" applyProtection="1">
      <alignment horizontal="center" vertical="center" wrapText="1"/>
      <protection locked="0"/>
    </xf>
    <xf numFmtId="164" fontId="5" fillId="4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2" fontId="18" fillId="6" borderId="0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0" fontId="19" fillId="6" borderId="0" xfId="0" applyNumberFormat="1" applyFont="1" applyFill="1" applyAlignment="1">
      <alignment horizontal="center"/>
    </xf>
    <xf numFmtId="164" fontId="13" fillId="4" borderId="2" xfId="0" applyNumberFormat="1" applyFont="1" applyFill="1" applyBorder="1" applyAlignment="1">
      <alignment horizontal="center" vertical="center"/>
    </xf>
    <xf numFmtId="164" fontId="13" fillId="4" borderId="3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0" fontId="35" fillId="4" borderId="2" xfId="0" applyFont="1" applyFill="1" applyBorder="1" applyAlignment="1" applyProtection="1">
      <alignment horizontal="center" vertical="center"/>
      <protection locked="0"/>
    </xf>
    <xf numFmtId="0" fontId="35" fillId="4" borderId="5" xfId="0" applyFont="1" applyFill="1" applyBorder="1" applyAlignment="1" applyProtection="1">
      <alignment horizontal="center" vertical="center"/>
      <protection locked="0"/>
    </xf>
    <xf numFmtId="0" fontId="35" fillId="4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ntent!A1"/><Relationship Id="rId2" Type="http://schemas.openxmlformats.org/officeDocument/2006/relationships/image" Target="../media/image1.png"/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5'!A1"/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oblem 5 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6'!A1"/><Relationship Id="rId1" Type="http://schemas.openxmlformats.org/officeDocument/2006/relationships/hyperlink" Target="#'Exam Content 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7 '!A1"/><Relationship Id="rId1" Type="http://schemas.openxmlformats.org/officeDocument/2006/relationships/hyperlink" Target="#'Exam Content 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oblem 8 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8'!A1"/><Relationship Id="rId1" Type="http://schemas.openxmlformats.org/officeDocument/2006/relationships/hyperlink" Target="#'Exam Content 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9'!A1"/><Relationship Id="rId1" Type="http://schemas.openxmlformats.org/officeDocument/2006/relationships/hyperlink" Target="#'Exam Content 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 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9'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6" Type="http://schemas.openxmlformats.org/officeDocument/2006/relationships/hyperlink" Target="#'Problem 10'!A1"/><Relationship Id="rId11" Type="http://schemas.openxmlformats.org/officeDocument/2006/relationships/hyperlink" Target="#'Problem 6'!A1"/><Relationship Id="rId5" Type="http://schemas.openxmlformats.org/officeDocument/2006/relationships/hyperlink" Target="#'Problem 5 '!A1"/><Relationship Id="rId10" Type="http://schemas.openxmlformats.org/officeDocument/2006/relationships/hyperlink" Target="#'Problem 9'!A1"/><Relationship Id="rId4" Type="http://schemas.openxmlformats.org/officeDocument/2006/relationships/hyperlink" Target="#'Problem 4'!A1"/><Relationship Id="rId9" Type="http://schemas.openxmlformats.org/officeDocument/2006/relationships/hyperlink" Target="#FirstPag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Problem 9'!A1"/><Relationship Id="rId1" Type="http://schemas.openxmlformats.org/officeDocument/2006/relationships/hyperlink" Target="#'Exam Content 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10 '!A1"/><Relationship Id="rId1" Type="http://schemas.openxmlformats.org/officeDocument/2006/relationships/hyperlink" Target="#'Exam Content 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1 '!A1"/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Problem 1'!A1"/><Relationship Id="rId1" Type="http://schemas.openxmlformats.org/officeDocument/2006/relationships/hyperlink" Target="#'Exam Content 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2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2 '!A1"/><Relationship Id="rId1" Type="http://schemas.openxmlformats.org/officeDocument/2006/relationships/hyperlink" Target="#'Exam Content 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3'!A1"/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3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4'!A1"/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54883</xdr:colOff>
      <xdr:row>3</xdr:row>
      <xdr:rowOff>64679</xdr:rowOff>
    </xdr:from>
    <xdr:to>
      <xdr:col>28</xdr:col>
      <xdr:colOff>219075</xdr:colOff>
      <xdr:row>10</xdr:row>
      <xdr:rowOff>175895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27483" y="613319"/>
          <a:ext cx="8287112" cy="139137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00206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19</xdr:col>
      <xdr:colOff>246020</xdr:colOff>
      <xdr:row>48</xdr:row>
      <xdr:rowOff>147139</xdr:rowOff>
    </xdr:from>
    <xdr:to>
      <xdr:col>25</xdr:col>
      <xdr:colOff>56609</xdr:colOff>
      <xdr:row>55</xdr:row>
      <xdr:rowOff>102235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117980" y="8925379"/>
          <a:ext cx="3559629" cy="12352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144236</xdr:rowOff>
    </xdr:from>
    <xdr:to>
      <xdr:col>6</xdr:col>
      <xdr:colOff>217714</xdr:colOff>
      <xdr:row>10</xdr:row>
      <xdr:rowOff>17863</xdr:rowOff>
    </xdr:to>
    <xdr:pic>
      <xdr:nvPicPr>
        <xdr:cNvPr id="8" name="Picture 7" descr="Picturelogo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9536" y="144236"/>
          <a:ext cx="3301092" cy="1740073"/>
        </a:xfrm>
        <a:prstGeom prst="rect">
          <a:avLst/>
        </a:prstGeom>
      </xdr:spPr>
    </xdr:pic>
    <xdr:clientData/>
  </xdr:twoCellAnchor>
  <xdr:twoCellAnchor>
    <xdr:from>
      <xdr:col>1</xdr:col>
      <xdr:colOff>236763</xdr:colOff>
      <xdr:row>7</xdr:row>
      <xdr:rowOff>179615</xdr:rowOff>
    </xdr:from>
    <xdr:to>
      <xdr:col>5</xdr:col>
      <xdr:colOff>522513</xdr:colOff>
      <xdr:row>9</xdr:row>
      <xdr:rowOff>76201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57249" y="1475015"/>
          <a:ext cx="2767693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chemeClr val="accent3">
                  <a:lumMod val="50000"/>
                </a:schemeClr>
              </a:solidFill>
            </a:rPr>
            <a:t>RPP-</a:t>
          </a:r>
          <a:r>
            <a:rPr lang="en-US" sz="1600" b="1" i="1">
              <a:solidFill>
                <a:schemeClr val="accent3">
                  <a:lumMod val="50000"/>
                </a:schemeClr>
              </a:solidFill>
            </a:rPr>
            <a:t>Do not duplicate</a:t>
          </a:r>
        </a:p>
      </xdr:txBody>
    </xdr:sp>
    <xdr:clientData/>
  </xdr:twoCellAnchor>
  <xdr:twoCellAnchor>
    <xdr:from>
      <xdr:col>15</xdr:col>
      <xdr:colOff>304800</xdr:colOff>
      <xdr:row>27</xdr:row>
      <xdr:rowOff>65223</xdr:rowOff>
    </xdr:from>
    <xdr:to>
      <xdr:col>28</xdr:col>
      <xdr:colOff>156210</xdr:colOff>
      <xdr:row>44</xdr:row>
      <xdr:rowOff>45720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448800" y="5208723"/>
          <a:ext cx="7776210" cy="321899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Pretest Test 4 </a:t>
          </a:r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v.3</a:t>
          </a:r>
        </a:p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endParaRPr lang="en-US" sz="4000" b="1" baseline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36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12/8/21</a:t>
          </a:r>
          <a:endParaRPr lang="en-US" sz="36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76200</xdr:colOff>
      <xdr:row>14</xdr:row>
      <xdr:rowOff>171269</xdr:rowOff>
    </xdr:from>
    <xdr:to>
      <xdr:col>27</xdr:col>
      <xdr:colOff>45719</xdr:colOff>
      <xdr:row>21</xdr:row>
      <xdr:rowOff>126365</xdr:rowOff>
    </xdr:to>
    <xdr:sp macro="" textlink="">
      <xdr:nvSpPr>
        <xdr:cNvPr id="12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698480" y="2731589"/>
          <a:ext cx="6217919" cy="12352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302 F21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11</xdr:col>
      <xdr:colOff>99060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62581" y="236582"/>
          <a:ext cx="6456679" cy="9699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4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12</xdr:col>
      <xdr:colOff>130629</xdr:colOff>
      <xdr:row>5</xdr:row>
      <xdr:rowOff>165462</xdr:rowOff>
    </xdr:from>
    <xdr:to>
      <xdr:col>12</xdr:col>
      <xdr:colOff>130629</xdr:colOff>
      <xdr:row>47</xdr:row>
      <xdr:rowOff>104502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flipH="1">
          <a:off x="10465254" y="1117962"/>
          <a:ext cx="0" cy="1054989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18160" y="121920"/>
          <a:ext cx="1624965" cy="126383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508000</xdr:colOff>
      <xdr:row>1</xdr:row>
      <xdr:rowOff>63500</xdr:rowOff>
    </xdr:from>
    <xdr:to>
      <xdr:col>16</xdr:col>
      <xdr:colOff>595992</xdr:colOff>
      <xdr:row>5</xdr:row>
      <xdr:rowOff>166914</xdr:rowOff>
    </xdr:to>
    <xdr:sp macro="" textlink="">
      <xdr:nvSpPr>
        <xdr:cNvPr id="9" name="Rounded Rectangle 3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11125200" y="241300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1</xdr:col>
      <xdr:colOff>63500</xdr:colOff>
      <xdr:row>10</xdr:row>
      <xdr:rowOff>114300</xdr:rowOff>
    </xdr:from>
    <xdr:to>
      <xdr:col>11</xdr:col>
      <xdr:colOff>686163</xdr:colOff>
      <xdr:row>31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666750" y="2019300"/>
          <a:ext cx="9211038" cy="6076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Optimum solution considering cost of waiting and serving.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Givens (one channel system):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Cost of serving = $15 per hour per server</a:t>
          </a:r>
        </a:p>
        <a:p>
          <a:r>
            <a:rPr lang="en-US" sz="2400" baseline="0">
              <a:latin typeface="Lucida Bright" panose="02040602050505020304" pitchFamily="18" charset="0"/>
            </a:rPr>
            <a:t>The cost of waiting  = $20 per hour for customer waiting time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Tc =Cw*L +Cs*k</a:t>
          </a:r>
        </a:p>
        <a:p>
          <a:r>
            <a:rPr lang="en-US" sz="2400" baseline="0">
              <a:latin typeface="Lucida Bright" panose="02040602050505020304" pitchFamily="18" charset="0"/>
            </a:rPr>
            <a:t>Calculate the total cost of waiting and serving for this firm.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Cw = the waiting cost per time period for each unit</a:t>
          </a:r>
        </a:p>
        <a:p>
          <a:r>
            <a:rPr lang="en-US" sz="2400" baseline="0">
              <a:latin typeface="Lucida Bright" panose="02040602050505020304" pitchFamily="18" charset="0"/>
            </a:rPr>
            <a:t>L = the average number units in the system</a:t>
          </a:r>
        </a:p>
        <a:p>
          <a:r>
            <a:rPr lang="en-US" sz="2400" baseline="0">
              <a:latin typeface="Lucida Bright" panose="02040602050505020304" pitchFamily="18" charset="0"/>
            </a:rPr>
            <a:t>Cs = the service cost per time period for each channel</a:t>
          </a:r>
        </a:p>
        <a:p>
          <a:r>
            <a:rPr lang="en-US" sz="2400" baseline="0">
              <a:latin typeface="Lucida Bright" panose="02040602050505020304" pitchFamily="18" charset="0"/>
            </a:rPr>
            <a:t>TC = the total cost per time period</a:t>
          </a:r>
        </a:p>
      </xdr:txBody>
    </xdr:sp>
    <xdr:clientData/>
  </xdr:twoCellAnchor>
  <xdr:twoCellAnchor>
    <xdr:from>
      <xdr:col>12</xdr:col>
      <xdr:colOff>638175</xdr:colOff>
      <xdr:row>32</xdr:row>
      <xdr:rowOff>311150</xdr:rowOff>
    </xdr:from>
    <xdr:to>
      <xdr:col>24</xdr:col>
      <xdr:colOff>289288</xdr:colOff>
      <xdr:row>42</xdr:row>
      <xdr:rowOff>38101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11255375" y="8312150"/>
          <a:ext cx="9493613" cy="2330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Operating Characteristics Symbols: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L = the average number of units in the system</a:t>
          </a: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600076</xdr:colOff>
      <xdr:row>9</xdr:row>
      <xdr:rowOff>79375</xdr:rowOff>
    </xdr:from>
    <xdr:to>
      <xdr:col>19</xdr:col>
      <xdr:colOff>349250</xdr:colOff>
      <xdr:row>24</xdr:row>
      <xdr:rowOff>228600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SpPr txBox="1"/>
          </xdr:nvSpPr>
          <xdr:spPr>
            <a:xfrm>
              <a:off x="11217276" y="1679575"/>
              <a:ext cx="6226174" cy="3743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One channel system</a:t>
              </a: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l-GR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 = 22/60 = 0.37 customers per minute</a:t>
              </a: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λ = 24/60 = 0.40 customers per minute</a:t>
              </a: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L= </a:t>
              </a:r>
              <a14:m>
                <m:oMath xmlns:m="http://schemas.openxmlformats.org/officeDocument/2006/math">
                  <m:r>
                    <a:rPr lang="en-US" sz="2400" i="1" baseline="0">
                      <a:latin typeface="Cambria Math" panose="02040503050406030204" pitchFamily="18" charset="0"/>
                    </a:rPr>
                    <m:t>𝜆</m:t>
                  </m:r>
                </m:oMath>
              </a14:m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*W</a:t>
              </a: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SpPr txBox="1"/>
          </xdr:nvSpPr>
          <xdr:spPr>
            <a:xfrm>
              <a:off x="11217276" y="1679575"/>
              <a:ext cx="6226174" cy="3743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One channel system</a:t>
              </a: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l-GR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 = 22/60 = 0.37 customers per minute</a:t>
              </a: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λ = 24/60 = 0.40 customers per minute</a:t>
              </a: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L= </a:t>
              </a:r>
              <a:r>
                <a:rPr lang="en-US" sz="2400" i="0" baseline="0">
                  <a:latin typeface="Cambria Math" panose="02040503050406030204" pitchFamily="18" charset="0"/>
                </a:rPr>
                <a:t>𝜆</a:t>
              </a:r>
              <a:r>
                <a:rPr lang="en-US" sz="2400" baseline="0">
                  <a:latin typeface="Calibri" panose="020F0502020204030204" pitchFamily="34" charset="0"/>
                  <a:cs typeface="Calibri" panose="020F0502020204030204" pitchFamily="34" charset="0"/>
                </a:rPr>
                <a:t>*W</a:t>
              </a: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endParaRPr lang="en-US" sz="2400" baseline="0"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</mc:Fallback>
    </mc:AlternateContent>
    <xdr:clientData/>
  </xdr:twoCellAnchor>
  <xdr:twoCellAnchor>
    <xdr:from>
      <xdr:col>12</xdr:col>
      <xdr:colOff>590551</xdr:colOff>
      <xdr:row>25</xdr:row>
      <xdr:rowOff>298450</xdr:rowOff>
    </xdr:from>
    <xdr:to>
      <xdr:col>19</xdr:col>
      <xdr:colOff>323850</xdr:colOff>
      <xdr:row>29</xdr:row>
      <xdr:rowOff>282575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/>
      </xdr:nvSpPr>
      <xdr:spPr>
        <a:xfrm>
          <a:off x="11207751" y="5848350"/>
          <a:ext cx="6210299" cy="1355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Calibri" panose="020F0502020204030204" pitchFamily="34" charset="0"/>
              <a:cs typeface="Calibri" panose="020F0502020204030204" pitchFamily="34" charset="0"/>
            </a:rPr>
            <a:t>TC = Cw*L + Cs*k</a:t>
          </a:r>
        </a:p>
        <a:p>
          <a:r>
            <a:rPr lang="en-US" sz="2400" baseline="0">
              <a:latin typeface="Calibri" panose="020F0502020204030204" pitchFamily="34" charset="0"/>
              <a:cs typeface="Calibri" panose="020F0502020204030204" pitchFamily="34" charset="0"/>
            </a:rPr>
            <a:t>=$20*1.8 + $15*1 = $324.91</a:t>
          </a:r>
        </a:p>
      </xdr:txBody>
    </xdr:sp>
    <xdr:clientData/>
  </xdr:twoCellAnchor>
  <xdr:twoCellAnchor>
    <xdr:from>
      <xdr:col>1</xdr:col>
      <xdr:colOff>114300</xdr:colOff>
      <xdr:row>32</xdr:row>
      <xdr:rowOff>142875</xdr:rowOff>
    </xdr:from>
    <xdr:to>
      <xdr:col>11</xdr:col>
      <xdr:colOff>756013</xdr:colOff>
      <xdr:row>38</xdr:row>
      <xdr:rowOff>171450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736600" y="8143875"/>
          <a:ext cx="9493613" cy="187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Givens:</a:t>
          </a: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Mean arrival rate of 22 customers per hour.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Mean service rate = 24 customers per hour</a:t>
          </a: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97791</xdr:colOff>
      <xdr:row>1</xdr:row>
      <xdr:rowOff>170542</xdr:rowOff>
    </xdr:from>
    <xdr:to>
      <xdr:col>8</xdr:col>
      <xdr:colOff>177800</xdr:colOff>
      <xdr:row>7</xdr:row>
      <xdr:rowOff>12699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650491" y="361042"/>
          <a:ext cx="6280784" cy="9851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368301</xdr:colOff>
      <xdr:row>0</xdr:row>
      <xdr:rowOff>97609</xdr:rowOff>
    </xdr:from>
    <xdr:to>
      <xdr:col>2</xdr:col>
      <xdr:colOff>165101</xdr:colOff>
      <xdr:row>8</xdr:row>
      <xdr:rowOff>9980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368301" y="97609"/>
          <a:ext cx="1739900" cy="1436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1003300</xdr:colOff>
      <xdr:row>6</xdr:row>
      <xdr:rowOff>121920</xdr:rowOff>
    </xdr:from>
    <xdr:to>
      <xdr:col>8</xdr:col>
      <xdr:colOff>1003300</xdr:colOff>
      <xdr:row>38</xdr:row>
      <xdr:rowOff>243840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flipH="1">
          <a:off x="9756775" y="1264920"/>
          <a:ext cx="0" cy="116281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114300</xdr:colOff>
      <xdr:row>0</xdr:row>
      <xdr:rowOff>0</xdr:rowOff>
    </xdr:from>
    <xdr:to>
      <xdr:col>44</xdr:col>
      <xdr:colOff>342900</xdr:colOff>
      <xdr:row>0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27784425" y="0"/>
          <a:ext cx="105918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a) Not relevant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b) What should the value of actual sales in the month 2 be?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9</xdr:col>
      <xdr:colOff>314325</xdr:colOff>
      <xdr:row>2</xdr:row>
      <xdr:rowOff>41275</xdr:rowOff>
    </xdr:from>
    <xdr:to>
      <xdr:col>11</xdr:col>
      <xdr:colOff>1003300</xdr:colOff>
      <xdr:row>6</xdr:row>
      <xdr:rowOff>157389</xdr:rowOff>
    </xdr:to>
    <xdr:sp macro="" textlink="">
      <xdr:nvSpPr>
        <xdr:cNvPr id="6" name="Rounded Rectangle 3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10331450" y="422275"/>
          <a:ext cx="3911600" cy="8781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1</xdr:col>
      <xdr:colOff>38100</xdr:colOff>
      <xdr:row>8</xdr:row>
      <xdr:rowOff>126999</xdr:rowOff>
    </xdr:from>
    <xdr:to>
      <xdr:col>8</xdr:col>
      <xdr:colOff>762000</xdr:colOff>
      <xdr:row>21</xdr:row>
      <xdr:rowOff>380999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1260475" y="1650999"/>
          <a:ext cx="8232775" cy="423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>
              <a:effectLst/>
              <a:latin typeface="Lucida Bright" panose="02040602050505020304" pitchFamily="18" charset="0"/>
              <a:ea typeface="Calibri"/>
              <a:cs typeface="Times New Roman"/>
            </a:rPr>
            <a:t>Monte Carlo Simulation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Use the following information to calculate: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a) Simulated total demand for the next 12 weeks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b) Average weekly demand (Show as an Integer - round up)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c) Weeks during which will be out of stock which is less or equal to 1 item in the buffer inventory.</a:t>
          </a:r>
          <a:endParaRPr lang="en-US" sz="24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11</xdr:col>
      <xdr:colOff>1460500</xdr:colOff>
      <xdr:row>1</xdr:row>
      <xdr:rowOff>127000</xdr:rowOff>
    </xdr:from>
    <xdr:to>
      <xdr:col>13</xdr:col>
      <xdr:colOff>315594</xdr:colOff>
      <xdr:row>6</xdr:row>
      <xdr:rowOff>150767</xdr:rowOff>
    </xdr:to>
    <xdr:sp macro="" textlink="">
      <xdr:nvSpPr>
        <xdr:cNvPr id="9" name="Rounded 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4700250" y="317500"/>
          <a:ext cx="2395219" cy="97626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97791</xdr:colOff>
      <xdr:row>1</xdr:row>
      <xdr:rowOff>170542</xdr:rowOff>
    </xdr:from>
    <xdr:to>
      <xdr:col>8</xdr:col>
      <xdr:colOff>177800</xdr:colOff>
      <xdr:row>7</xdr:row>
      <xdr:rowOff>12699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50491" y="361042"/>
          <a:ext cx="5480684" cy="9851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Check</a:t>
          </a:r>
          <a:r>
            <a:rPr lang="en-US" sz="3200" b="0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368301</xdr:colOff>
      <xdr:row>0</xdr:row>
      <xdr:rowOff>97609</xdr:rowOff>
    </xdr:from>
    <xdr:to>
      <xdr:col>2</xdr:col>
      <xdr:colOff>165101</xdr:colOff>
      <xdr:row>8</xdr:row>
      <xdr:rowOff>9980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368301" y="97609"/>
          <a:ext cx="1739900" cy="1436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1003300</xdr:colOff>
      <xdr:row>6</xdr:row>
      <xdr:rowOff>121920</xdr:rowOff>
    </xdr:from>
    <xdr:to>
      <xdr:col>8</xdr:col>
      <xdr:colOff>1003300</xdr:colOff>
      <xdr:row>38</xdr:row>
      <xdr:rowOff>243840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flipH="1">
          <a:off x="10020300" y="1188720"/>
          <a:ext cx="0" cy="115011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114300</xdr:colOff>
      <xdr:row>0</xdr:row>
      <xdr:rowOff>0</xdr:rowOff>
    </xdr:from>
    <xdr:to>
      <xdr:col>44</xdr:col>
      <xdr:colOff>342900</xdr:colOff>
      <xdr:row>0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24866600" y="0"/>
          <a:ext cx="108077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a) Not relevant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b) What should the value of actual sales in the month 2 be?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9</xdr:col>
      <xdr:colOff>1600200</xdr:colOff>
      <xdr:row>1</xdr:row>
      <xdr:rowOff>152400</xdr:rowOff>
    </xdr:from>
    <xdr:to>
      <xdr:col>12</xdr:col>
      <xdr:colOff>431800</xdr:colOff>
      <xdr:row>6</xdr:row>
      <xdr:rowOff>78014</xdr:rowOff>
    </xdr:to>
    <xdr:sp macro="" textlink="">
      <xdr:nvSpPr>
        <xdr:cNvPr id="13" name="Rounded Rectangle 3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4185900" y="330200"/>
          <a:ext cx="4064000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1</xdr:col>
      <xdr:colOff>38100</xdr:colOff>
      <xdr:row>8</xdr:row>
      <xdr:rowOff>127000</xdr:rowOff>
    </xdr:from>
    <xdr:to>
      <xdr:col>8</xdr:col>
      <xdr:colOff>762000</xdr:colOff>
      <xdr:row>20</xdr:row>
      <xdr:rowOff>317500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/>
      </xdr:nvSpPr>
      <xdr:spPr>
        <a:xfrm>
          <a:off x="1308100" y="1549400"/>
          <a:ext cx="8470900" cy="368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>
              <a:effectLst/>
              <a:latin typeface="Lucida Bright" panose="02040602050505020304" pitchFamily="18" charset="0"/>
              <a:ea typeface="Calibri"/>
              <a:cs typeface="Times New Roman"/>
            </a:rPr>
            <a:t>Monte Carlo Simulation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Use the following information to calculate: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a) Simulated total demand for the next 12 weeks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b) Average weekly demand (Show as an Integer - round up)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c) Weeks during which will be out of stock which is less or equal to 1 item in the buffer inventory.</a:t>
          </a:r>
          <a:endParaRPr lang="en-US" sz="24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15</xdr:col>
      <xdr:colOff>31751</xdr:colOff>
      <xdr:row>33</xdr:row>
      <xdr:rowOff>247650</xdr:rowOff>
    </xdr:from>
    <xdr:to>
      <xdr:col>17</xdr:col>
      <xdr:colOff>917576</xdr:colOff>
      <xdr:row>36</xdr:row>
      <xdr:rowOff>158750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/>
      </xdr:nvSpPr>
      <xdr:spPr>
        <a:xfrm>
          <a:off x="18557876" y="11042650"/>
          <a:ext cx="3251200" cy="95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1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c) Weeks: 1 and 2</a:t>
          </a:r>
          <a:endParaRPr lang="en-US" sz="2000" b="1">
            <a:solidFill>
              <a:srgbClr val="C00000"/>
            </a:solidFill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195943</xdr:colOff>
      <xdr:row>1</xdr:row>
      <xdr:rowOff>76200</xdr:rowOff>
    </xdr:from>
    <xdr:to>
      <xdr:col>11</xdr:col>
      <xdr:colOff>195943</xdr:colOff>
      <xdr:row>46</xdr:row>
      <xdr:rowOff>87085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8708572" y="261257"/>
          <a:ext cx="0" cy="98951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520338</xdr:colOff>
      <xdr:row>0</xdr:row>
      <xdr:rowOff>0</xdr:rowOff>
    </xdr:from>
    <xdr:to>
      <xdr:col>3</xdr:col>
      <xdr:colOff>195943</xdr:colOff>
      <xdr:row>7</xdr:row>
      <xdr:rowOff>38100</xdr:rowOff>
    </xdr:to>
    <xdr:sp macro="" textlink="">
      <xdr:nvSpPr>
        <xdr:cNvPr id="2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520338" y="0"/>
          <a:ext cx="1504405" cy="133350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195942</xdr:colOff>
      <xdr:row>1</xdr:row>
      <xdr:rowOff>76202</xdr:rowOff>
    </xdr:from>
    <xdr:to>
      <xdr:col>9</xdr:col>
      <xdr:colOff>500743</xdr:colOff>
      <xdr:row>5</xdr:row>
      <xdr:rowOff>119743</xdr:rowOff>
    </xdr:to>
    <xdr:sp macro="" textlink="">
      <xdr:nvSpPr>
        <xdr:cNvPr id="25" name="Rounded Rectangle 1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/>
      </xdr:nvSpPr>
      <xdr:spPr>
        <a:xfrm>
          <a:off x="2634342" y="261259"/>
          <a:ext cx="4963887" cy="7837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6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12</xdr:col>
      <xdr:colOff>326572</xdr:colOff>
      <xdr:row>1</xdr:row>
      <xdr:rowOff>119742</xdr:rowOff>
    </xdr:from>
    <xdr:to>
      <xdr:col>17</xdr:col>
      <xdr:colOff>383539</xdr:colOff>
      <xdr:row>6</xdr:row>
      <xdr:rowOff>23585</xdr:rowOff>
    </xdr:to>
    <xdr:sp macro="" textlink="">
      <xdr:nvSpPr>
        <xdr:cNvPr id="11" name="Rounded Rectangle 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9655629" y="304799"/>
          <a:ext cx="3104967" cy="8291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11</xdr:col>
      <xdr:colOff>457200</xdr:colOff>
      <xdr:row>10</xdr:row>
      <xdr:rowOff>1</xdr:rowOff>
    </xdr:from>
    <xdr:to>
      <xdr:col>24</xdr:col>
      <xdr:colOff>424543</xdr:colOff>
      <xdr:row>11</xdr:row>
      <xdr:rowOff>108856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9579429" y="1850572"/>
          <a:ext cx="8098971" cy="1491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a) How</a:t>
          </a:r>
          <a:r>
            <a:rPr lang="en-US" sz="2400" baseline="0">
              <a:latin typeface="Lucida Bright" panose="02040602050505020304" pitchFamily="18" charset="0"/>
            </a:rPr>
            <a:t> strong is the association between the GDP and the Net Assets Per Capita for the set of these countries?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</a:rPr>
            <a:t> = 0.5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endParaRPr lang="en-US" sz="2400" b="0" i="0" u="none" strike="noStrike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478971</xdr:colOff>
      <xdr:row>12</xdr:row>
      <xdr:rowOff>130628</xdr:rowOff>
    </xdr:from>
    <xdr:to>
      <xdr:col>24</xdr:col>
      <xdr:colOff>446314</xdr:colOff>
      <xdr:row>15</xdr:row>
      <xdr:rowOff>108856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/>
      </xdr:nvSpPr>
      <xdr:spPr>
        <a:xfrm>
          <a:off x="9601200" y="3668485"/>
          <a:ext cx="8098971" cy="8926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</a:t>
          </a:r>
          <a:r>
            <a:rPr lang="en-US" sz="2400" b="0" i="0" u="none" strike="noStrike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What is the direction of this correlation?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244928</xdr:colOff>
      <xdr:row>1</xdr:row>
      <xdr:rowOff>68036</xdr:rowOff>
    </xdr:from>
    <xdr:to>
      <xdr:col>22</xdr:col>
      <xdr:colOff>299719</xdr:colOff>
      <xdr:row>6</xdr:row>
      <xdr:rowOff>27214</xdr:rowOff>
    </xdr:to>
    <xdr:sp macro="" textlink="">
      <xdr:nvSpPr>
        <xdr:cNvPr id="9" name="Rounded 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13362214" y="258536"/>
          <a:ext cx="2395219" cy="911678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195943</xdr:colOff>
      <xdr:row>1</xdr:row>
      <xdr:rowOff>76200</xdr:rowOff>
    </xdr:from>
    <xdr:to>
      <xdr:col>11</xdr:col>
      <xdr:colOff>195943</xdr:colOff>
      <xdr:row>46</xdr:row>
      <xdr:rowOff>87085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9044668" y="266700"/>
          <a:ext cx="0" cy="1198381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520338</xdr:colOff>
      <xdr:row>0</xdr:row>
      <xdr:rowOff>0</xdr:rowOff>
    </xdr:from>
    <xdr:to>
      <xdr:col>2</xdr:col>
      <xdr:colOff>892629</xdr:colOff>
      <xdr:row>6</xdr:row>
      <xdr:rowOff>54429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520338" y="0"/>
          <a:ext cx="1591491" cy="116477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</xdr:col>
      <xdr:colOff>1317171</xdr:colOff>
      <xdr:row>1</xdr:row>
      <xdr:rowOff>10888</xdr:rowOff>
    </xdr:from>
    <xdr:to>
      <xdr:col>8</xdr:col>
      <xdr:colOff>228601</xdr:colOff>
      <xdr:row>5</xdr:row>
      <xdr:rowOff>54429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2536371" y="195945"/>
          <a:ext cx="5878287" cy="7837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6  </a:t>
          </a:r>
        </a:p>
      </xdr:txBody>
    </xdr:sp>
    <xdr:clientData/>
  </xdr:twoCellAnchor>
  <xdr:twoCellAnchor>
    <xdr:from>
      <xdr:col>11</xdr:col>
      <xdr:colOff>402771</xdr:colOff>
      <xdr:row>8</xdr:row>
      <xdr:rowOff>10886</xdr:rowOff>
    </xdr:from>
    <xdr:to>
      <xdr:col>25</xdr:col>
      <xdr:colOff>163285</xdr:colOff>
      <xdr:row>10</xdr:row>
      <xdr:rowOff>522515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10776857" y="1491343"/>
          <a:ext cx="10809514" cy="8817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a) How</a:t>
          </a:r>
          <a:r>
            <a:rPr lang="en-US" sz="2400" baseline="0">
              <a:latin typeface="Lucida Bright" panose="02040602050505020304" pitchFamily="18" charset="0"/>
            </a:rPr>
            <a:t> strong is the association between the GDP and the Net Assets Per Capita for the set of these countries?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</a:rPr>
            <a:t> = 0.5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endParaRPr lang="en-US" sz="2400" b="0" i="0" u="none" strike="noStrike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473527</xdr:colOff>
      <xdr:row>10</xdr:row>
      <xdr:rowOff>827315</xdr:rowOff>
    </xdr:from>
    <xdr:to>
      <xdr:col>25</xdr:col>
      <xdr:colOff>157842</xdr:colOff>
      <xdr:row>11</xdr:row>
      <xdr:rowOff>97973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0847613" y="2677886"/>
          <a:ext cx="10733315" cy="6531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</a:t>
          </a:r>
          <a:r>
            <a:rPr lang="en-US" sz="2400" b="0" i="0" u="none" strike="noStrike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What is the direction of this correlation?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544285</xdr:colOff>
      <xdr:row>1</xdr:row>
      <xdr:rowOff>130628</xdr:rowOff>
    </xdr:from>
    <xdr:to>
      <xdr:col>16</xdr:col>
      <xdr:colOff>385535</xdr:colOff>
      <xdr:row>6</xdr:row>
      <xdr:rowOff>19956</xdr:rowOff>
    </xdr:to>
    <xdr:sp macro="" textlink="">
      <xdr:nvSpPr>
        <xdr:cNvPr id="8" name="Rounded Rectangle 3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9666514" y="315685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11</xdr:col>
      <xdr:colOff>495300</xdr:colOff>
      <xdr:row>12</xdr:row>
      <xdr:rowOff>8164</xdr:rowOff>
    </xdr:from>
    <xdr:to>
      <xdr:col>22</xdr:col>
      <xdr:colOff>231322</xdr:colOff>
      <xdr:row>15</xdr:row>
      <xdr:rowOff>24492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10869386" y="3546021"/>
          <a:ext cx="8499022" cy="930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Path:</a:t>
          </a:r>
          <a:r>
            <a:rPr lang="en-US" sz="2400" baseline="0">
              <a:latin typeface="Lucida Bright" panose="02040602050505020304" pitchFamily="18" charset="0"/>
            </a:rPr>
            <a:t> Data to Data Analysis To Correlation or</a:t>
          </a:r>
        </a:p>
        <a:p>
          <a:r>
            <a:rPr lang="en-US" sz="2400" baseline="0">
              <a:latin typeface="Lucida Bright" panose="02040602050505020304" pitchFamily="18" charset="0"/>
            </a:rPr>
            <a:t>Data to Data Analysis to Regression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713014</xdr:colOff>
      <xdr:row>39</xdr:row>
      <xdr:rowOff>78921</xdr:rowOff>
    </xdr:from>
    <xdr:to>
      <xdr:col>21</xdr:col>
      <xdr:colOff>68037</xdr:colOff>
      <xdr:row>57</xdr:row>
      <xdr:rowOff>27215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9816193" y="11127921"/>
          <a:ext cx="6757308" cy="3418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Rubric</a:t>
          </a:r>
          <a:r>
            <a:rPr lang="en-US" sz="2000" baseline="0">
              <a:latin typeface="Lucida Bright" panose="02040602050505020304" pitchFamily="18" charset="0"/>
            </a:rPr>
            <a:t> : r values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Weak: 0.00 to 0.40 or -0.40 to 0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Moderate: 0.41 to 0.6 of -0.41 to -0.60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Somewhat strong : 0.61 to 0.80 or -0.61 to -0.80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Strong: 0.81 to 1 or -1 to -0.81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511628</xdr:colOff>
      <xdr:row>14</xdr:row>
      <xdr:rowOff>185057</xdr:rowOff>
    </xdr:from>
    <xdr:to>
      <xdr:col>17</xdr:col>
      <xdr:colOff>435428</xdr:colOff>
      <xdr:row>19</xdr:row>
      <xdr:rowOff>141514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E3280ED4-6624-4435-81D5-88EA8BEBB5D2}"/>
            </a:ext>
          </a:extLst>
        </xdr:cNvPr>
        <xdr:cNvCxnSpPr/>
      </xdr:nvCxnSpPr>
      <xdr:spPr>
        <a:xfrm flipH="1">
          <a:off x="12943114" y="4332514"/>
          <a:ext cx="3091543" cy="14913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413658</xdr:colOff>
      <xdr:row>13</xdr:row>
      <xdr:rowOff>108857</xdr:rowOff>
    </xdr:from>
    <xdr:to>
      <xdr:col>20</xdr:col>
      <xdr:colOff>391885</xdr:colOff>
      <xdr:row>17</xdr:row>
      <xdr:rowOff>228600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E9319484-6B64-43EA-B963-2AE0D72CD91E}"/>
            </a:ext>
          </a:extLst>
        </xdr:cNvPr>
        <xdr:cNvCxnSpPr/>
      </xdr:nvCxnSpPr>
      <xdr:spPr>
        <a:xfrm>
          <a:off x="16622487" y="3951514"/>
          <a:ext cx="1197427" cy="13389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69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9416143" y="642257"/>
          <a:ext cx="10886" cy="1526177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10887</xdr:colOff>
      <xdr:row>8</xdr:row>
      <xdr:rowOff>26124</xdr:rowOff>
    </xdr:from>
    <xdr:to>
      <xdr:col>10</xdr:col>
      <xdr:colOff>718458</xdr:colOff>
      <xdr:row>16</xdr:row>
      <xdr:rowOff>65314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620487" y="1506581"/>
          <a:ext cx="8044542" cy="1519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a) Use this relationship between GDP and Net Assets per Capita to predict the Net Assets per Capita for a country that has GDP of 40. The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</a:rPr>
            <a:t> = 0.05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7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607424" y="65314"/>
          <a:ext cx="1504405" cy="1175657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2710542" y="217717"/>
          <a:ext cx="4963887" cy="7837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258536</xdr:colOff>
      <xdr:row>2</xdr:row>
      <xdr:rowOff>51708</xdr:rowOff>
    </xdr:from>
    <xdr:to>
      <xdr:col>18</xdr:col>
      <xdr:colOff>225879</xdr:colOff>
      <xdr:row>6</xdr:row>
      <xdr:rowOff>136072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9906000" y="432708"/>
          <a:ext cx="3477986" cy="84636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0</xdr:colOff>
      <xdr:row>2</xdr:row>
      <xdr:rowOff>1</xdr:rowOff>
    </xdr:from>
    <xdr:to>
      <xdr:col>23</xdr:col>
      <xdr:colOff>54790</xdr:colOff>
      <xdr:row>6</xdr:row>
      <xdr:rowOff>122465</xdr:rowOff>
    </xdr:to>
    <xdr:sp macro="" textlink="">
      <xdr:nvSpPr>
        <xdr:cNvPr id="9" name="Rounded 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13743214" y="381001"/>
          <a:ext cx="2395219" cy="884464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  <xdr:twoCellAnchor>
    <xdr:from>
      <xdr:col>1</xdr:col>
      <xdr:colOff>163286</xdr:colOff>
      <xdr:row>37</xdr:row>
      <xdr:rowOff>40821</xdr:rowOff>
    </xdr:from>
    <xdr:to>
      <xdr:col>10</xdr:col>
      <xdr:colOff>240032</xdr:colOff>
      <xdr:row>45</xdr:row>
      <xdr:rowOff>35379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748393" y="10287000"/>
          <a:ext cx="7574282" cy="1518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b) Suppose</a:t>
          </a:r>
          <a:r>
            <a:rPr lang="en-US" sz="2400" baseline="0">
              <a:latin typeface="Lucida Bright" panose="02040602050505020304" pitchFamily="18" charset="0"/>
            </a:rPr>
            <a:t> that the actual Net Assets Per Capita for that country were 37. What was your prediction error?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65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9160329" y="658586"/>
          <a:ext cx="10886" cy="1579653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10887</xdr:colOff>
      <xdr:row>8</xdr:row>
      <xdr:rowOff>26124</xdr:rowOff>
    </xdr:from>
    <xdr:to>
      <xdr:col>10</xdr:col>
      <xdr:colOff>718458</xdr:colOff>
      <xdr:row>16</xdr:row>
      <xdr:rowOff>65314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601437" y="1550124"/>
          <a:ext cx="7832271" cy="15631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a) Use this relationship between GDP and Net Assets per Capita to predict the Net Assets per Capita for a country that has GDP of 40. The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</a:rPr>
            <a:t> = 0.05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448491</xdr:colOff>
      <xdr:row>38</xdr:row>
      <xdr:rowOff>27213</xdr:rowOff>
    </xdr:from>
    <xdr:to>
      <xdr:col>9</xdr:col>
      <xdr:colOff>511630</xdr:colOff>
      <xdr:row>46</xdr:row>
      <xdr:rowOff>21771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448491" y="10418988"/>
          <a:ext cx="7187839" cy="1518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b) Suppose</a:t>
          </a:r>
          <a:r>
            <a:rPr lang="en-US" sz="2400" baseline="0">
              <a:latin typeface="Lucida Bright" panose="02040602050505020304" pitchFamily="18" charset="0"/>
            </a:rPr>
            <a:t> that the actual Net Assets Per Capita for that country were 37. What was your prediction error?</a:t>
          </a:r>
        </a:p>
      </xdr:txBody>
    </xdr: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588374" y="65314"/>
          <a:ext cx="1466305" cy="12083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2634342" y="223160"/>
          <a:ext cx="5067301" cy="80554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285204</xdr:colOff>
      <xdr:row>40</xdr:row>
      <xdr:rowOff>81642</xdr:rowOff>
    </xdr:from>
    <xdr:to>
      <xdr:col>26</xdr:col>
      <xdr:colOff>293914</xdr:colOff>
      <xdr:row>45</xdr:row>
      <xdr:rowOff>13607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10278290" y="10945585"/>
          <a:ext cx="9490167" cy="857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= 23.0048 +0.12285*x = 23.0048 + 0.12285*40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</a:rPr>
            <a:t>27.92</a:t>
          </a: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217714</xdr:colOff>
      <xdr:row>1</xdr:row>
      <xdr:rowOff>97971</xdr:rowOff>
    </xdr:from>
    <xdr:to>
      <xdr:col>19</xdr:col>
      <xdr:colOff>113392</xdr:colOff>
      <xdr:row>5</xdr:row>
      <xdr:rowOff>172356</xdr:rowOff>
    </xdr:to>
    <xdr:sp macro="" textlink="">
      <xdr:nvSpPr>
        <xdr:cNvPr id="9" name="Rounded Rectangle 3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9786257" y="283028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17</xdr:col>
      <xdr:colOff>391886</xdr:colOff>
      <xdr:row>49</xdr:row>
      <xdr:rowOff>10887</xdr:rowOff>
    </xdr:from>
    <xdr:to>
      <xdr:col>22</xdr:col>
      <xdr:colOff>435429</xdr:colOff>
      <xdr:row>51</xdr:row>
      <xdr:rowOff>97972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75A946A-900D-460C-B04D-F39BDBE0B336}"/>
            </a:ext>
          </a:extLst>
        </xdr:cNvPr>
        <xdr:cNvSpPr txBox="1"/>
      </xdr:nvSpPr>
      <xdr:spPr>
        <a:xfrm>
          <a:off x="14380029" y="12747173"/>
          <a:ext cx="3091543" cy="6422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27.92 - 37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</a:rPr>
            <a:t>-9.08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99219</xdr:colOff>
      <xdr:row>1</xdr:row>
      <xdr:rowOff>128134</xdr:rowOff>
    </xdr:from>
    <xdr:to>
      <xdr:col>3</xdr:col>
      <xdr:colOff>333375</xdr:colOff>
      <xdr:row>8</xdr:row>
      <xdr:rowOff>31750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24059" y="311014"/>
          <a:ext cx="1483836" cy="118377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14</xdr:col>
      <xdr:colOff>53066</xdr:colOff>
      <xdr:row>43</xdr:row>
      <xdr:rowOff>126817</xdr:rowOff>
    </xdr:from>
    <xdr:to>
      <xdr:col>14</xdr:col>
      <xdr:colOff>571951</xdr:colOff>
      <xdr:row>47</xdr:row>
      <xdr:rowOff>111125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 rot="10800000" flipV="1">
          <a:off x="8800826" y="8242117"/>
          <a:ext cx="518885" cy="108158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261937</xdr:colOff>
      <xdr:row>33</xdr:row>
      <xdr:rowOff>137795</xdr:rowOff>
    </xdr:from>
    <xdr:to>
      <xdr:col>30</xdr:col>
      <xdr:colOff>274320</xdr:colOff>
      <xdr:row>33</xdr:row>
      <xdr:rowOff>158749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flipV="1">
          <a:off x="2136457" y="6972935"/>
          <a:ext cx="18833783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273864</xdr:colOff>
      <xdr:row>44</xdr:row>
      <xdr:rowOff>149588</xdr:rowOff>
    </xdr:from>
    <xdr:to>
      <xdr:col>28</xdr:col>
      <xdr:colOff>176981</xdr:colOff>
      <xdr:row>47</xdr:row>
      <xdr:rowOff>236947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 flipV="1">
          <a:off x="20954544" y="8866868"/>
          <a:ext cx="527957" cy="1184639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178594</xdr:colOff>
      <xdr:row>22</xdr:row>
      <xdr:rowOff>158750</xdr:rowOff>
    </xdr:from>
    <xdr:to>
      <xdr:col>12</xdr:col>
      <xdr:colOff>302760</xdr:colOff>
      <xdr:row>25</xdr:row>
      <xdr:rowOff>325436</xdr:rowOff>
    </xdr:to>
    <xdr:sp macro="" textlink="">
      <xdr:nvSpPr>
        <xdr:cNvPr id="7" name="Rounded Rectangular Callout 14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5177314" y="4182110"/>
          <a:ext cx="2623526" cy="936306"/>
        </a:xfrm>
        <a:prstGeom prst="wedgeRoundRectCallout">
          <a:avLst>
            <a:gd name="adj1" fmla="val 101826"/>
            <a:gd name="adj2" fmla="val 9643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Original Market Shares at the beginning of the Period 1</a:t>
          </a:r>
        </a:p>
      </xdr:txBody>
    </xdr:sp>
    <xdr:clientData/>
  </xdr:twoCellAnchor>
  <xdr:twoCellAnchor>
    <xdr:from>
      <xdr:col>8</xdr:col>
      <xdr:colOff>434340</xdr:colOff>
      <xdr:row>38</xdr:row>
      <xdr:rowOff>64452</xdr:rowOff>
    </xdr:from>
    <xdr:to>
      <xdr:col>12</xdr:col>
      <xdr:colOff>175124</xdr:colOff>
      <xdr:row>45</xdr:row>
      <xdr:rowOff>335279</xdr:rowOff>
    </xdr:to>
    <xdr:sp macro="" textlink="">
      <xdr:nvSpPr>
        <xdr:cNvPr id="8" name="Rounded Rectangular Callout 14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5433060" y="8233092"/>
          <a:ext cx="2240144" cy="1733867"/>
        </a:xfrm>
        <a:prstGeom prst="wedgeRoundRectCallout">
          <a:avLst>
            <a:gd name="adj1" fmla="val 105712"/>
            <a:gd name="adj2" fmla="val 42183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Market Shares at the beginning of the Period 2</a:t>
          </a:r>
        </a:p>
      </xdr:txBody>
    </xdr:sp>
    <xdr:clientData/>
  </xdr:twoCellAnchor>
  <xdr:twoCellAnchor>
    <xdr:from>
      <xdr:col>29</xdr:col>
      <xdr:colOff>241142</xdr:colOff>
      <xdr:row>44</xdr:row>
      <xdr:rowOff>283845</xdr:rowOff>
    </xdr:from>
    <xdr:to>
      <xdr:col>32</xdr:col>
      <xdr:colOff>618173</xdr:colOff>
      <xdr:row>49</xdr:row>
      <xdr:rowOff>100964</xdr:rowOff>
    </xdr:to>
    <xdr:sp macro="" textlink="">
      <xdr:nvSpPr>
        <xdr:cNvPr id="12" name="Rounded Rectangular Callout 14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22171502" y="9001125"/>
          <a:ext cx="2251551" cy="1463039"/>
        </a:xfrm>
        <a:prstGeom prst="wedgeRoundRectCallout">
          <a:avLst>
            <a:gd name="adj1" fmla="val -72058"/>
            <a:gd name="adj2" fmla="val -16547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Predicted Market Shares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for the end of the Period 2</a:t>
          </a:r>
        </a:p>
      </xdr:txBody>
    </xdr:sp>
    <xdr:clientData/>
  </xdr:twoCellAnchor>
  <xdr:twoCellAnchor>
    <xdr:from>
      <xdr:col>4</xdr:col>
      <xdr:colOff>14922</xdr:colOff>
      <xdr:row>23</xdr:row>
      <xdr:rowOff>79376</xdr:rowOff>
    </xdr:from>
    <xdr:to>
      <xdr:col>6</xdr:col>
      <xdr:colOff>548640</xdr:colOff>
      <xdr:row>25</xdr:row>
      <xdr:rowOff>87313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 txBox="1"/>
      </xdr:nvSpPr>
      <xdr:spPr>
        <a:xfrm>
          <a:off x="2514282" y="4468496"/>
          <a:ext cx="1783398" cy="739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1</a:t>
          </a:r>
        </a:p>
      </xdr:txBody>
    </xdr:sp>
    <xdr:clientData/>
  </xdr:twoCellAnchor>
  <xdr:twoCellAnchor>
    <xdr:from>
      <xdr:col>3</xdr:col>
      <xdr:colOff>592930</xdr:colOff>
      <xdr:row>39</xdr:row>
      <xdr:rowOff>188119</xdr:rowOff>
    </xdr:from>
    <xdr:to>
      <xdr:col>6</xdr:col>
      <xdr:colOff>545305</xdr:colOff>
      <xdr:row>43</xdr:row>
      <xdr:rowOff>164306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 txBox="1"/>
      </xdr:nvSpPr>
      <xdr:spPr>
        <a:xfrm>
          <a:off x="2467450" y="7564279"/>
          <a:ext cx="1826895" cy="7153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2</a:t>
          </a:r>
        </a:p>
      </xdr:txBody>
    </xdr:sp>
    <xdr:clientData/>
  </xdr:twoCellAnchor>
  <xdr:twoCellAnchor>
    <xdr:from>
      <xdr:col>5</xdr:col>
      <xdr:colOff>32385</xdr:colOff>
      <xdr:row>1</xdr:row>
      <xdr:rowOff>97155</xdr:rowOff>
    </xdr:from>
    <xdr:to>
      <xdr:col>17</xdr:col>
      <xdr:colOff>419100</xdr:colOff>
      <xdr:row>7</xdr:row>
      <xdr:rowOff>17780</xdr:rowOff>
    </xdr:to>
    <xdr:sp macro="" textlink="">
      <xdr:nvSpPr>
        <xdr:cNvPr id="15" name="Rounded Rectangle 1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3156585" y="280035"/>
          <a:ext cx="8220075" cy="101790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8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24</xdr:col>
      <xdr:colOff>63500</xdr:colOff>
      <xdr:row>48</xdr:row>
      <xdr:rowOff>47625</xdr:rowOff>
    </xdr:from>
    <xdr:to>
      <xdr:col>26</xdr:col>
      <xdr:colOff>508000</xdr:colOff>
      <xdr:row>48</xdr:row>
      <xdr:rowOff>47625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>
          <a:off x="16225520" y="9443085"/>
          <a:ext cx="24790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204630</xdr:colOff>
      <xdr:row>9</xdr:row>
      <xdr:rowOff>40322</xdr:rowOff>
    </xdr:from>
    <xdr:to>
      <xdr:col>17</xdr:col>
      <xdr:colOff>289560</xdr:colOff>
      <xdr:row>21</xdr:row>
      <xdr:rowOff>15240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 txBox="1"/>
      </xdr:nvSpPr>
      <xdr:spPr>
        <a:xfrm>
          <a:off x="1454310" y="1686242"/>
          <a:ext cx="9792810" cy="2169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200">
              <a:latin typeface="Lucida Bright" panose="02040602050505020304" pitchFamily="18" charset="0"/>
            </a:rPr>
            <a:t>What</a:t>
          </a:r>
          <a:r>
            <a:rPr lang="en-US" sz="3200" baseline="0">
              <a:latin typeface="Lucida Bright" panose="02040602050505020304" pitchFamily="18" charset="0"/>
            </a:rPr>
            <a:t> was the change in the market share of the store D from the beginning of the Period 1 to the end of the period 2? Show this change as a percentage.</a:t>
          </a:r>
          <a:endParaRPr lang="en-US" sz="32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350520</xdr:colOff>
      <xdr:row>2</xdr:row>
      <xdr:rowOff>30480</xdr:rowOff>
    </xdr:from>
    <xdr:to>
      <xdr:col>23</xdr:col>
      <xdr:colOff>455023</xdr:colOff>
      <xdr:row>7</xdr:row>
      <xdr:rowOff>28666</xdr:rowOff>
    </xdr:to>
    <xdr:sp macro="" textlink="">
      <xdr:nvSpPr>
        <xdr:cNvPr id="16" name="Rounded Rectangle 4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14218920" y="396240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152400</xdr:colOff>
      <xdr:row>15</xdr:row>
      <xdr:rowOff>0</xdr:rowOff>
    </xdr:from>
    <xdr:to>
      <xdr:col>22</xdr:col>
      <xdr:colOff>1036320</xdr:colOff>
      <xdr:row>21</xdr:row>
      <xdr:rowOff>106680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12603480" y="2743200"/>
          <a:ext cx="4648200" cy="1203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Transition</a:t>
          </a:r>
          <a:r>
            <a:rPr lang="en-US" sz="2400" baseline="0"/>
            <a:t> Matrix for the First Period</a:t>
          </a:r>
          <a:endParaRPr lang="en-US" sz="2400"/>
        </a:p>
      </xdr:txBody>
    </xdr:sp>
    <xdr:clientData/>
  </xdr:twoCellAnchor>
  <xdr:twoCellAnchor>
    <xdr:from>
      <xdr:col>19</xdr:col>
      <xdr:colOff>15240</xdr:colOff>
      <xdr:row>35</xdr:row>
      <xdr:rowOff>91440</xdr:rowOff>
    </xdr:from>
    <xdr:to>
      <xdr:col>22</xdr:col>
      <xdr:colOff>899160</xdr:colOff>
      <xdr:row>42</xdr:row>
      <xdr:rowOff>15240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 txBox="1"/>
      </xdr:nvSpPr>
      <xdr:spPr>
        <a:xfrm>
          <a:off x="12466320" y="7711440"/>
          <a:ext cx="4648200" cy="1203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Transition</a:t>
          </a:r>
          <a:r>
            <a:rPr lang="en-US" sz="2400" baseline="0"/>
            <a:t> Matrix for the Second Period</a:t>
          </a:r>
          <a:endParaRPr lang="en-US" sz="2400"/>
        </a:p>
      </xdr:txBody>
    </xdr:sp>
    <xdr:clientData/>
  </xdr:twoCellAnchor>
  <xdr:twoCellAnchor>
    <xdr:from>
      <xdr:col>28</xdr:col>
      <xdr:colOff>43022</xdr:colOff>
      <xdr:row>23</xdr:row>
      <xdr:rowOff>24765</xdr:rowOff>
    </xdr:from>
    <xdr:to>
      <xdr:col>31</xdr:col>
      <xdr:colOff>420053</xdr:colOff>
      <xdr:row>27</xdr:row>
      <xdr:rowOff>24764</xdr:rowOff>
    </xdr:to>
    <xdr:sp macro="" textlink="">
      <xdr:nvSpPr>
        <xdr:cNvPr id="20" name="Rounded Rectangular Callout 14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21348542" y="4413885"/>
          <a:ext cx="2251551" cy="1463039"/>
        </a:xfrm>
        <a:prstGeom prst="wedgeRoundRectCallout">
          <a:avLst>
            <a:gd name="adj1" fmla="val -72058"/>
            <a:gd name="adj2" fmla="val -16547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Predicted Market Shares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for the end of the Period 1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23019</xdr:colOff>
      <xdr:row>1</xdr:row>
      <xdr:rowOff>13834</xdr:rowOff>
    </xdr:from>
    <xdr:to>
      <xdr:col>3</xdr:col>
      <xdr:colOff>257175</xdr:colOff>
      <xdr:row>7</xdr:row>
      <xdr:rowOff>107950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32619" y="204334"/>
          <a:ext cx="1453356" cy="12371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14</xdr:col>
      <xdr:colOff>53066</xdr:colOff>
      <xdr:row>43</xdr:row>
      <xdr:rowOff>126817</xdr:rowOff>
    </xdr:from>
    <xdr:to>
      <xdr:col>14</xdr:col>
      <xdr:colOff>571951</xdr:colOff>
      <xdr:row>47</xdr:row>
      <xdr:rowOff>111125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 rot="10800000" flipV="1">
          <a:off x="8587466" y="9461317"/>
          <a:ext cx="518885" cy="126065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261937</xdr:colOff>
      <xdr:row>33</xdr:row>
      <xdr:rowOff>137795</xdr:rowOff>
    </xdr:from>
    <xdr:to>
      <xdr:col>30</xdr:col>
      <xdr:colOff>274320</xdr:colOff>
      <xdr:row>33</xdr:row>
      <xdr:rowOff>158749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flipV="1">
          <a:off x="2090737" y="7567295"/>
          <a:ext cx="20138708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273864</xdr:colOff>
      <xdr:row>44</xdr:row>
      <xdr:rowOff>149588</xdr:rowOff>
    </xdr:from>
    <xdr:to>
      <xdr:col>28</xdr:col>
      <xdr:colOff>176981</xdr:colOff>
      <xdr:row>47</xdr:row>
      <xdr:rowOff>236947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 flipV="1">
          <a:off x="20400189" y="9674588"/>
          <a:ext cx="512717" cy="1173209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178594</xdr:colOff>
      <xdr:row>22</xdr:row>
      <xdr:rowOff>158750</xdr:rowOff>
    </xdr:from>
    <xdr:to>
      <xdr:col>12</xdr:col>
      <xdr:colOff>302760</xdr:colOff>
      <xdr:row>25</xdr:row>
      <xdr:rowOff>325436</xdr:rowOff>
    </xdr:to>
    <xdr:sp macro="" textlink="">
      <xdr:nvSpPr>
        <xdr:cNvPr id="6" name="Rounded Rectangular Callout 1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5055394" y="4349750"/>
          <a:ext cx="2562566" cy="1252536"/>
        </a:xfrm>
        <a:prstGeom prst="wedgeRoundRectCallout">
          <a:avLst>
            <a:gd name="adj1" fmla="val 101826"/>
            <a:gd name="adj2" fmla="val 9643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Original Market Shares at the beginning of the Period 1</a:t>
          </a:r>
        </a:p>
      </xdr:txBody>
    </xdr:sp>
    <xdr:clientData/>
  </xdr:twoCellAnchor>
  <xdr:twoCellAnchor>
    <xdr:from>
      <xdr:col>8</xdr:col>
      <xdr:colOff>434340</xdr:colOff>
      <xdr:row>38</xdr:row>
      <xdr:rowOff>64452</xdr:rowOff>
    </xdr:from>
    <xdr:to>
      <xdr:col>12</xdr:col>
      <xdr:colOff>175124</xdr:colOff>
      <xdr:row>45</xdr:row>
      <xdr:rowOff>335279</xdr:rowOff>
    </xdr:to>
    <xdr:sp macro="" textlink="">
      <xdr:nvSpPr>
        <xdr:cNvPr id="7" name="Rounded Rectangular Callout 14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5311140" y="8446452"/>
          <a:ext cx="2179184" cy="1775777"/>
        </a:xfrm>
        <a:prstGeom prst="wedgeRoundRectCallout">
          <a:avLst>
            <a:gd name="adj1" fmla="val 105712"/>
            <a:gd name="adj2" fmla="val 42183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Market Shares at the beginning of the Period 2</a:t>
          </a:r>
        </a:p>
      </xdr:txBody>
    </xdr:sp>
    <xdr:clientData/>
  </xdr:twoCellAnchor>
  <xdr:twoCellAnchor>
    <xdr:from>
      <xdr:col>29</xdr:col>
      <xdr:colOff>241142</xdr:colOff>
      <xdr:row>44</xdr:row>
      <xdr:rowOff>283845</xdr:rowOff>
    </xdr:from>
    <xdr:to>
      <xdr:col>32</xdr:col>
      <xdr:colOff>618173</xdr:colOff>
      <xdr:row>49</xdr:row>
      <xdr:rowOff>100964</xdr:rowOff>
    </xdr:to>
    <xdr:sp macro="" textlink="">
      <xdr:nvSpPr>
        <xdr:cNvPr id="8" name="Rounded Rectangular Callout 14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21586667" y="9808845"/>
          <a:ext cx="2196306" cy="1455419"/>
        </a:xfrm>
        <a:prstGeom prst="wedgeRoundRectCallout">
          <a:avLst>
            <a:gd name="adj1" fmla="val -72058"/>
            <a:gd name="adj2" fmla="val -16547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Predicted Market Shares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for the end of the Period 2</a:t>
          </a:r>
        </a:p>
      </xdr:txBody>
    </xdr:sp>
    <xdr:clientData/>
  </xdr:twoCellAnchor>
  <xdr:twoCellAnchor>
    <xdr:from>
      <xdr:col>4</xdr:col>
      <xdr:colOff>14922</xdr:colOff>
      <xdr:row>23</xdr:row>
      <xdr:rowOff>79376</xdr:rowOff>
    </xdr:from>
    <xdr:to>
      <xdr:col>6</xdr:col>
      <xdr:colOff>548640</xdr:colOff>
      <xdr:row>25</xdr:row>
      <xdr:rowOff>87313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2453322" y="4632326"/>
          <a:ext cx="1752918" cy="731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1</a:t>
          </a:r>
        </a:p>
      </xdr:txBody>
    </xdr:sp>
    <xdr:clientData/>
  </xdr:twoCellAnchor>
  <xdr:twoCellAnchor>
    <xdr:from>
      <xdr:col>3</xdr:col>
      <xdr:colOff>592930</xdr:colOff>
      <xdr:row>39</xdr:row>
      <xdr:rowOff>188119</xdr:rowOff>
    </xdr:from>
    <xdr:to>
      <xdr:col>6</xdr:col>
      <xdr:colOff>545305</xdr:colOff>
      <xdr:row>43</xdr:row>
      <xdr:rowOff>164306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2421730" y="8760619"/>
          <a:ext cx="1781175" cy="738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2</a:t>
          </a:r>
        </a:p>
      </xdr:txBody>
    </xdr:sp>
    <xdr:clientData/>
  </xdr:twoCellAnchor>
  <xdr:twoCellAnchor>
    <xdr:from>
      <xdr:col>5</xdr:col>
      <xdr:colOff>32385</xdr:colOff>
      <xdr:row>1</xdr:row>
      <xdr:rowOff>97155</xdr:rowOff>
    </xdr:from>
    <xdr:to>
      <xdr:col>17</xdr:col>
      <xdr:colOff>419100</xdr:colOff>
      <xdr:row>7</xdr:row>
      <xdr:rowOff>17780</xdr:rowOff>
    </xdr:to>
    <xdr:sp macro="" textlink="">
      <xdr:nvSpPr>
        <xdr:cNvPr id="11" name="Rounded Rectangle 1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3080385" y="287655"/>
          <a:ext cx="8006715" cy="10636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8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24</xdr:col>
      <xdr:colOff>63500</xdr:colOff>
      <xdr:row>48</xdr:row>
      <xdr:rowOff>47625</xdr:rowOff>
    </xdr:from>
    <xdr:to>
      <xdr:col>26</xdr:col>
      <xdr:colOff>508000</xdr:colOff>
      <xdr:row>48</xdr:row>
      <xdr:rowOff>47625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>
          <a:off x="17599025" y="11020425"/>
          <a:ext cx="2425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204630</xdr:colOff>
      <xdr:row>9</xdr:row>
      <xdr:rowOff>40322</xdr:rowOff>
    </xdr:from>
    <xdr:to>
      <xdr:col>17</xdr:col>
      <xdr:colOff>289560</xdr:colOff>
      <xdr:row>21</xdr:row>
      <xdr:rowOff>15240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/>
      </xdr:nvSpPr>
      <xdr:spPr>
        <a:xfrm>
          <a:off x="1423830" y="1754822"/>
          <a:ext cx="9533730" cy="22609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200">
              <a:latin typeface="Lucida Bright" panose="02040602050505020304" pitchFamily="18" charset="0"/>
            </a:rPr>
            <a:t>What</a:t>
          </a:r>
          <a:r>
            <a:rPr lang="en-US" sz="3200" baseline="0">
              <a:latin typeface="Lucida Bright" panose="02040602050505020304" pitchFamily="18" charset="0"/>
            </a:rPr>
            <a:t> was the change in the market share of the store D from the beginning of the Period 1 to the end of the period 2? Show this change as a percentage.</a:t>
          </a:r>
          <a:endParaRPr lang="en-US" sz="32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152400</xdr:colOff>
      <xdr:row>15</xdr:row>
      <xdr:rowOff>0</xdr:rowOff>
    </xdr:from>
    <xdr:to>
      <xdr:col>22</xdr:col>
      <xdr:colOff>1036320</xdr:colOff>
      <xdr:row>21</xdr:row>
      <xdr:rowOff>106680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 txBox="1"/>
      </xdr:nvSpPr>
      <xdr:spPr>
        <a:xfrm>
          <a:off x="12268200" y="2857500"/>
          <a:ext cx="4551045" cy="1249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Transition</a:t>
          </a:r>
          <a:r>
            <a:rPr lang="en-US" sz="2400" baseline="0"/>
            <a:t> Matrix for the First Period</a:t>
          </a:r>
          <a:endParaRPr lang="en-US" sz="2400"/>
        </a:p>
      </xdr:txBody>
    </xdr:sp>
    <xdr:clientData/>
  </xdr:twoCellAnchor>
  <xdr:twoCellAnchor>
    <xdr:from>
      <xdr:col>19</xdr:col>
      <xdr:colOff>15240</xdr:colOff>
      <xdr:row>35</xdr:row>
      <xdr:rowOff>91440</xdr:rowOff>
    </xdr:from>
    <xdr:to>
      <xdr:col>22</xdr:col>
      <xdr:colOff>899160</xdr:colOff>
      <xdr:row>42</xdr:row>
      <xdr:rowOff>15240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12131040" y="7901940"/>
          <a:ext cx="455104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Transition</a:t>
          </a:r>
          <a:r>
            <a:rPr lang="en-US" sz="2400" baseline="0"/>
            <a:t> Matrix for the Second Period</a:t>
          </a:r>
          <a:endParaRPr lang="en-US" sz="2400"/>
        </a:p>
      </xdr:txBody>
    </xdr:sp>
    <xdr:clientData/>
  </xdr:twoCellAnchor>
  <xdr:twoCellAnchor>
    <xdr:from>
      <xdr:col>28</xdr:col>
      <xdr:colOff>43022</xdr:colOff>
      <xdr:row>23</xdr:row>
      <xdr:rowOff>24765</xdr:rowOff>
    </xdr:from>
    <xdr:to>
      <xdr:col>31</xdr:col>
      <xdr:colOff>420053</xdr:colOff>
      <xdr:row>27</xdr:row>
      <xdr:rowOff>24764</xdr:rowOff>
    </xdr:to>
    <xdr:sp macro="" textlink="">
      <xdr:nvSpPr>
        <xdr:cNvPr id="17" name="Rounded Rectangular Callout 14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20778947" y="4577715"/>
          <a:ext cx="2205831" cy="1447799"/>
        </a:xfrm>
        <a:prstGeom prst="wedgeRoundRectCallout">
          <a:avLst>
            <a:gd name="adj1" fmla="val -72058"/>
            <a:gd name="adj2" fmla="val -16547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Predicted Market Shares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for the end of the Period 1</a:t>
          </a:r>
        </a:p>
      </xdr:txBody>
    </xdr:sp>
    <xdr:clientData/>
  </xdr:twoCellAnchor>
  <xdr:twoCellAnchor>
    <xdr:from>
      <xdr:col>19</xdr:col>
      <xdr:colOff>182880</xdr:colOff>
      <xdr:row>2</xdr:row>
      <xdr:rowOff>106680</xdr:rowOff>
    </xdr:from>
    <xdr:to>
      <xdr:col>22</xdr:col>
      <xdr:colOff>875392</xdr:colOff>
      <xdr:row>7</xdr:row>
      <xdr:rowOff>6894</xdr:rowOff>
    </xdr:to>
    <xdr:sp macro="" textlink="">
      <xdr:nvSpPr>
        <xdr:cNvPr id="18" name="Rounded Rectangle 3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12633960" y="472440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23</xdr:col>
      <xdr:colOff>285750</xdr:colOff>
      <xdr:row>2</xdr:row>
      <xdr:rowOff>133350</xdr:rowOff>
    </xdr:from>
    <xdr:to>
      <xdr:col>26</xdr:col>
      <xdr:colOff>90169</xdr:colOff>
      <xdr:row>7</xdr:row>
      <xdr:rowOff>65314</xdr:rowOff>
    </xdr:to>
    <xdr:sp macro="" textlink="">
      <xdr:nvSpPr>
        <xdr:cNvPr id="19" name="Rounded Rectangle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17221200" y="514350"/>
          <a:ext cx="2395219" cy="884464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306979</xdr:colOff>
      <xdr:row>10</xdr:row>
      <xdr:rowOff>0</xdr:rowOff>
    </xdr:from>
    <xdr:to>
      <xdr:col>1</xdr:col>
      <xdr:colOff>866504</xdr:colOff>
      <xdr:row>10</xdr:row>
      <xdr:rowOff>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6</xdr:col>
      <xdr:colOff>563638</xdr:colOff>
      <xdr:row>14</xdr:row>
      <xdr:rowOff>99181</xdr:rowOff>
    </xdr:from>
    <xdr:to>
      <xdr:col>6</xdr:col>
      <xdr:colOff>572709</xdr:colOff>
      <xdr:row>41</xdr:row>
      <xdr:rowOff>166914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flipH="1">
          <a:off x="5015895" y="2864152"/>
          <a:ext cx="9071" cy="506427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</xdr:colOff>
      <xdr:row>10</xdr:row>
      <xdr:rowOff>0</xdr:rowOff>
    </xdr:from>
    <xdr:to>
      <xdr:col>3</xdr:col>
      <xdr:colOff>281940</xdr:colOff>
      <xdr:row>10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655320" y="952500"/>
          <a:ext cx="2065020" cy="487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</a:t>
          </a:r>
        </a:p>
        <a:p>
          <a:r>
            <a:rPr lang="en-US" sz="1100"/>
            <a:t>Moore 100</a:t>
          </a:r>
        </a:p>
        <a:p>
          <a:r>
            <a:rPr lang="en-US" sz="1100"/>
            <a:t>correlation and Determination</a:t>
          </a:r>
        </a:p>
      </xdr:txBody>
    </xdr:sp>
    <xdr:clientData/>
  </xdr:twoCellAnchor>
  <xdr:twoCellAnchor>
    <xdr:from>
      <xdr:col>0</xdr:col>
      <xdr:colOff>347134</xdr:colOff>
      <xdr:row>7</xdr:row>
      <xdr:rowOff>49954</xdr:rowOff>
    </xdr:from>
    <xdr:to>
      <xdr:col>12</xdr:col>
      <xdr:colOff>42334</xdr:colOff>
      <xdr:row>13</xdr:row>
      <xdr:rowOff>32657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 txBox="1"/>
      </xdr:nvSpPr>
      <xdr:spPr>
        <a:xfrm>
          <a:off x="347134" y="1345354"/>
          <a:ext cx="8860971" cy="1082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What</a:t>
          </a:r>
          <a:r>
            <a:rPr lang="en-US" sz="2400" baseline="0">
              <a:latin typeface="Lucida Bright" panose="02040602050505020304" pitchFamily="18" charset="0"/>
            </a:rPr>
            <a:t> percentage of variations in Debt Year 1 is explained by Debt Year 2?  Test at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 = 0.01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239485</xdr:colOff>
      <xdr:row>10</xdr:row>
      <xdr:rowOff>0</xdr:rowOff>
    </xdr:to>
    <xdr:sp macro="" textlink="">
      <xdr:nvSpPr>
        <xdr:cNvPr id="18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/>
      </xdr:nvSpPr>
      <xdr:spPr>
        <a:xfrm>
          <a:off x="259080" y="0"/>
          <a:ext cx="1199605" cy="76962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ack</a:t>
          </a:r>
        </a:p>
      </xdr:txBody>
    </xdr:sp>
    <xdr:clientData/>
  </xdr:twoCellAnchor>
  <xdr:twoCellAnchor>
    <xdr:from>
      <xdr:col>1</xdr:col>
      <xdr:colOff>228601</xdr:colOff>
      <xdr:row>1</xdr:row>
      <xdr:rowOff>25402</xdr:rowOff>
    </xdr:from>
    <xdr:to>
      <xdr:col>3</xdr:col>
      <xdr:colOff>287868</xdr:colOff>
      <xdr:row>6</xdr:row>
      <xdr:rowOff>42335</xdr:rowOff>
    </xdr:to>
    <xdr:sp macro="" textlink="">
      <xdr:nvSpPr>
        <xdr:cNvPr id="20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/>
      </xdr:nvSpPr>
      <xdr:spPr>
        <a:xfrm>
          <a:off x="838201" y="211669"/>
          <a:ext cx="1278467" cy="9482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431801</xdr:colOff>
      <xdr:row>1</xdr:row>
      <xdr:rowOff>143933</xdr:rowOff>
    </xdr:from>
    <xdr:to>
      <xdr:col>11</xdr:col>
      <xdr:colOff>364068</xdr:colOff>
      <xdr:row>5</xdr:row>
      <xdr:rowOff>118534</xdr:rowOff>
    </xdr:to>
    <xdr:sp macro="" textlink="">
      <xdr:nvSpPr>
        <xdr:cNvPr id="22" name="Rounded Rectangle 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/>
      </xdr:nvSpPr>
      <xdr:spPr>
        <a:xfrm>
          <a:off x="3098801" y="330200"/>
          <a:ext cx="5596467" cy="71966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9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13</xdr:col>
      <xdr:colOff>185058</xdr:colOff>
      <xdr:row>1</xdr:row>
      <xdr:rowOff>152400</xdr:rowOff>
    </xdr:from>
    <xdr:to>
      <xdr:col>18</xdr:col>
      <xdr:colOff>242025</xdr:colOff>
      <xdr:row>6</xdr:row>
      <xdr:rowOff>56243</xdr:rowOff>
    </xdr:to>
    <xdr:sp macro="" textlink="">
      <xdr:nvSpPr>
        <xdr:cNvPr id="9" name="Rounded Rectangle 6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/>
      </xdr:nvSpPr>
      <xdr:spPr>
        <a:xfrm>
          <a:off x="9960429" y="337457"/>
          <a:ext cx="3104967" cy="8291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0</xdr:colOff>
      <xdr:row>1</xdr:row>
      <xdr:rowOff>136072</xdr:rowOff>
    </xdr:from>
    <xdr:to>
      <xdr:col>22</xdr:col>
      <xdr:colOff>449036</xdr:colOff>
      <xdr:row>6</xdr:row>
      <xdr:rowOff>40822</xdr:rowOff>
    </xdr:to>
    <xdr:sp macro="" textlink="">
      <xdr:nvSpPr>
        <xdr:cNvPr id="11" name="Rounded Rectangl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/>
      </xdr:nvSpPr>
      <xdr:spPr>
        <a:xfrm>
          <a:off x="13362214" y="326572"/>
          <a:ext cx="2204358" cy="857250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445499</xdr:colOff>
      <xdr:row>1</xdr:row>
      <xdr:rowOff>114752</xdr:rowOff>
    </xdr:from>
    <xdr:to>
      <xdr:col>24</xdr:col>
      <xdr:colOff>603341</xdr:colOff>
      <xdr:row>7</xdr:row>
      <xdr:rowOff>107950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90799" y="292552"/>
          <a:ext cx="8247742" cy="10599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Pretest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4 </a:t>
          </a:r>
          <a:r>
            <a:rPr lang="en-US" sz="24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v.3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329474</xdr:colOff>
      <xdr:row>11</xdr:row>
      <xdr:rowOff>120013</xdr:rowOff>
    </xdr:from>
    <xdr:to>
      <xdr:col>16</xdr:col>
      <xdr:colOff>582567</xdr:colOff>
      <xdr:row>16</xdr:row>
      <xdr:rowOff>98242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15874" y="2967988"/>
          <a:ext cx="4520293" cy="9307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336096</xdr:colOff>
      <xdr:row>18</xdr:row>
      <xdr:rowOff>52161</xdr:rowOff>
    </xdr:from>
    <xdr:to>
      <xdr:col>16</xdr:col>
      <xdr:colOff>589189</xdr:colOff>
      <xdr:row>22</xdr:row>
      <xdr:rowOff>166460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822496" y="4233636"/>
          <a:ext cx="4520293" cy="8762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329292</xdr:colOff>
      <xdr:row>24</xdr:row>
      <xdr:rowOff>95250</xdr:rowOff>
    </xdr:from>
    <xdr:to>
      <xdr:col>16</xdr:col>
      <xdr:colOff>582385</xdr:colOff>
      <xdr:row>29</xdr:row>
      <xdr:rowOff>13606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15692" y="5419725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334735</xdr:colOff>
      <xdr:row>31</xdr:row>
      <xdr:rowOff>43543</xdr:rowOff>
    </xdr:from>
    <xdr:to>
      <xdr:col>16</xdr:col>
      <xdr:colOff>587828</xdr:colOff>
      <xdr:row>35</xdr:row>
      <xdr:rowOff>152399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21135" y="6701518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308425</xdr:colOff>
      <xdr:row>37</xdr:row>
      <xdr:rowOff>155122</xdr:rowOff>
    </xdr:from>
    <xdr:to>
      <xdr:col>16</xdr:col>
      <xdr:colOff>571496</xdr:colOff>
      <xdr:row>42</xdr:row>
      <xdr:rowOff>89808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94825" y="7956097"/>
          <a:ext cx="4530271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295272</xdr:colOff>
      <xdr:row>37</xdr:row>
      <xdr:rowOff>180975</xdr:rowOff>
    </xdr:from>
    <xdr:to>
      <xdr:col>26</xdr:col>
      <xdr:colOff>548365</xdr:colOff>
      <xdr:row>42</xdr:row>
      <xdr:rowOff>99332</xdr:rowOff>
    </xdr:to>
    <xdr:sp macro="" textlink="">
      <xdr:nvSpPr>
        <xdr:cNvPr id="8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757022" y="7975600"/>
          <a:ext cx="4475843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241300</xdr:colOff>
      <xdr:row>18</xdr:row>
      <xdr:rowOff>27212</xdr:rowOff>
    </xdr:from>
    <xdr:to>
      <xdr:col>26</xdr:col>
      <xdr:colOff>485322</xdr:colOff>
      <xdr:row>22</xdr:row>
      <xdr:rowOff>130625</xdr:rowOff>
    </xdr:to>
    <xdr:sp macro="" textlink="">
      <xdr:nvSpPr>
        <xdr:cNvPr id="9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703050" y="4202337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224515</xdr:colOff>
      <xdr:row>24</xdr:row>
      <xdr:rowOff>97063</xdr:rowOff>
    </xdr:from>
    <xdr:to>
      <xdr:col>26</xdr:col>
      <xdr:colOff>468537</xdr:colOff>
      <xdr:row>29</xdr:row>
      <xdr:rowOff>9976</xdr:rowOff>
    </xdr:to>
    <xdr:sp macro="" textlink="">
      <xdr:nvSpPr>
        <xdr:cNvPr id="10" name="Rounded Rectangle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86265" y="5415188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4</xdr:col>
      <xdr:colOff>426720</xdr:colOff>
      <xdr:row>7</xdr:row>
      <xdr:rowOff>91440</xdr:rowOff>
    </xdr:to>
    <xdr:sp macro="" textlink="">
      <xdr:nvSpPr>
        <xdr:cNvPr id="11" name="Left Arrow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80457" y="163286"/>
          <a:ext cx="1384663" cy="125212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19</xdr:col>
      <xdr:colOff>220889</xdr:colOff>
      <xdr:row>31</xdr:row>
      <xdr:rowOff>56245</xdr:rowOff>
    </xdr:from>
    <xdr:to>
      <xdr:col>26</xdr:col>
      <xdr:colOff>445861</xdr:colOff>
      <xdr:row>35</xdr:row>
      <xdr:rowOff>159658</xdr:rowOff>
    </xdr:to>
    <xdr:sp macro="" textlink="">
      <xdr:nvSpPr>
        <xdr:cNvPr id="12" name="Rounded Rectangl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682639" y="6707870"/>
          <a:ext cx="444772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204379</xdr:colOff>
      <xdr:row>11</xdr:row>
      <xdr:rowOff>134350</xdr:rowOff>
    </xdr:from>
    <xdr:to>
      <xdr:col>26</xdr:col>
      <xdr:colOff>429351</xdr:colOff>
      <xdr:row>16</xdr:row>
      <xdr:rowOff>54883</xdr:rowOff>
    </xdr:to>
    <xdr:sp macro="" textlink="">
      <xdr:nvSpPr>
        <xdr:cNvPr id="13" name="Rounded 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666129" y="2975975"/>
          <a:ext cx="4447722" cy="8730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36</xdr:col>
      <xdr:colOff>472349</xdr:colOff>
      <xdr:row>0</xdr:row>
      <xdr:rowOff>0</xdr:rowOff>
    </xdr:from>
    <xdr:to>
      <xdr:col>44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306979</xdr:colOff>
      <xdr:row>10</xdr:row>
      <xdr:rowOff>0</xdr:rowOff>
    </xdr:from>
    <xdr:to>
      <xdr:col>1</xdr:col>
      <xdr:colOff>866504</xdr:colOff>
      <xdr:row>10</xdr:row>
      <xdr:rowOff>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306979" y="1981200"/>
          <a:ext cx="873850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6</xdr:col>
      <xdr:colOff>563638</xdr:colOff>
      <xdr:row>14</xdr:row>
      <xdr:rowOff>99181</xdr:rowOff>
    </xdr:from>
    <xdr:to>
      <xdr:col>6</xdr:col>
      <xdr:colOff>572709</xdr:colOff>
      <xdr:row>41</xdr:row>
      <xdr:rowOff>166914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flipH="1">
          <a:off x="5307088" y="2918581"/>
          <a:ext cx="9071" cy="91164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</xdr:colOff>
      <xdr:row>10</xdr:row>
      <xdr:rowOff>0</xdr:rowOff>
    </xdr:from>
    <xdr:to>
      <xdr:col>3</xdr:col>
      <xdr:colOff>281940</xdr:colOff>
      <xdr:row>10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45720" y="1981200"/>
          <a:ext cx="200787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</a:t>
          </a:r>
        </a:p>
        <a:p>
          <a:r>
            <a:rPr lang="en-US" sz="1100"/>
            <a:t>Moore 100</a:t>
          </a:r>
        </a:p>
        <a:p>
          <a:r>
            <a:rPr lang="en-US" sz="1100"/>
            <a:t>correlation and Determination</a:t>
          </a:r>
        </a:p>
      </xdr:txBody>
    </xdr:sp>
    <xdr:clientData/>
  </xdr:twoCellAnchor>
  <xdr:twoCellAnchor>
    <xdr:from>
      <xdr:col>0</xdr:col>
      <xdr:colOff>347134</xdr:colOff>
      <xdr:row>7</xdr:row>
      <xdr:rowOff>49954</xdr:rowOff>
    </xdr:from>
    <xdr:to>
      <xdr:col>12</xdr:col>
      <xdr:colOff>42334</xdr:colOff>
      <xdr:row>13</xdr:row>
      <xdr:rowOff>32657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347134" y="1383454"/>
          <a:ext cx="9001125" cy="1278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What</a:t>
          </a:r>
          <a:r>
            <a:rPr lang="en-US" sz="2400" baseline="0">
              <a:latin typeface="Lucida Bright" panose="02040602050505020304" pitchFamily="18" charset="0"/>
            </a:rPr>
            <a:t> percentage of variations in Debt Year 1 is explained by Debt Year 2?  Test at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 = 0.01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239485</xdr:colOff>
      <xdr:row>10</xdr:row>
      <xdr:rowOff>0</xdr:rowOff>
    </xdr:to>
    <xdr:sp macro="" textlink="">
      <xdr:nvSpPr>
        <xdr:cNvPr id="6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0" y="1981200"/>
          <a:ext cx="830035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ack</a:t>
          </a:r>
        </a:p>
      </xdr:txBody>
    </xdr:sp>
    <xdr:clientData/>
  </xdr:twoCellAnchor>
  <xdr:twoCellAnchor>
    <xdr:from>
      <xdr:col>1</xdr:col>
      <xdr:colOff>228601</xdr:colOff>
      <xdr:row>1</xdr:row>
      <xdr:rowOff>25402</xdr:rowOff>
    </xdr:from>
    <xdr:to>
      <xdr:col>3</xdr:col>
      <xdr:colOff>287868</xdr:colOff>
      <xdr:row>6</xdr:row>
      <xdr:rowOff>42335</xdr:rowOff>
    </xdr:to>
    <xdr:sp macro="" textlink="">
      <xdr:nvSpPr>
        <xdr:cNvPr id="7" name="Left Arrow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819151" y="215902"/>
          <a:ext cx="1240367" cy="96943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431801</xdr:colOff>
      <xdr:row>1</xdr:row>
      <xdr:rowOff>143933</xdr:rowOff>
    </xdr:from>
    <xdr:to>
      <xdr:col>11</xdr:col>
      <xdr:colOff>364068</xdr:colOff>
      <xdr:row>5</xdr:row>
      <xdr:rowOff>118534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3146426" y="334433"/>
          <a:ext cx="5732992" cy="73660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9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12</xdr:col>
      <xdr:colOff>195943</xdr:colOff>
      <xdr:row>2</xdr:row>
      <xdr:rowOff>21772</xdr:rowOff>
    </xdr:from>
    <xdr:to>
      <xdr:col>19</xdr:col>
      <xdr:colOff>385535</xdr:colOff>
      <xdr:row>6</xdr:row>
      <xdr:rowOff>96157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9786257" y="391886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7</xdr:col>
      <xdr:colOff>421821</xdr:colOff>
      <xdr:row>35</xdr:row>
      <xdr:rowOff>40821</xdr:rowOff>
    </xdr:from>
    <xdr:to>
      <xdr:col>18</xdr:col>
      <xdr:colOff>122464</xdr:colOff>
      <xdr:row>43</xdr:row>
      <xdr:rowOff>54429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1300-00000A000000}"/>
                </a:ext>
              </a:extLst>
            </xdr:cNvPr>
            <xdr:cNvSpPr txBox="1"/>
          </xdr:nvSpPr>
          <xdr:spPr>
            <a:xfrm>
              <a:off x="6136821" y="9957707"/>
              <a:ext cx="7560129" cy="22016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  <a:cs typeface="Calibri" panose="020F0502020204030204" pitchFamily="34" charset="0"/>
                </a:rPr>
                <a:t>Path: Data to Data Analysis to Regression</a:t>
              </a:r>
            </a:p>
            <a:p>
              <a:endParaRPr lang="en-US" sz="2400" baseline="0"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aseline="0">
                  <a:latin typeface="Lucida Bright" panose="02040602050505020304" pitchFamily="18" charset="0"/>
                  <a:cs typeface="Calibri" panose="020F0502020204030204" pitchFamily="34" charset="0"/>
                </a:rPr>
                <a:t>Then look up the value of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𝑅</m:t>
                      </m:r>
                    </m:e>
                    <m:sup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2400" baseline="0">
                  <a:latin typeface="Lucida Bright" panose="02040602050505020304" pitchFamily="18" charset="0"/>
                  <a:cs typeface="Calibri" panose="020F0502020204030204" pitchFamily="34" charset="0"/>
                </a:rPr>
                <a:t> which is the Coefficient of Determination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1300-00000A000000}"/>
                </a:ext>
              </a:extLst>
            </xdr:cNvPr>
            <xdr:cNvSpPr txBox="1"/>
          </xdr:nvSpPr>
          <xdr:spPr>
            <a:xfrm>
              <a:off x="6136821" y="9957707"/>
              <a:ext cx="7560129" cy="22016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  <a:cs typeface="Calibri" panose="020F0502020204030204" pitchFamily="34" charset="0"/>
                </a:rPr>
                <a:t>Path: Data to Data Analysis to Regression</a:t>
              </a:r>
            </a:p>
            <a:p>
              <a:endParaRPr lang="en-US" sz="2400" baseline="0"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aseline="0">
                  <a:latin typeface="Lucida Bright" panose="02040602050505020304" pitchFamily="18" charset="0"/>
                  <a:cs typeface="Calibri" panose="020F0502020204030204" pitchFamily="34" charset="0"/>
                </a:rPr>
                <a:t>Then look up the value of </a:t>
              </a:r>
              <a:r>
                <a:rPr lang="en-US" sz="2400" i="0" baseline="0">
                  <a:latin typeface="Cambria Math" panose="02040503050406030204" pitchFamily="18" charset="0"/>
                </a:rPr>
                <a:t>𝑅^2</a:t>
              </a:r>
              <a:r>
                <a:rPr lang="en-US" sz="2400" baseline="0">
                  <a:latin typeface="Lucida Bright" panose="02040602050505020304" pitchFamily="18" charset="0"/>
                  <a:cs typeface="Calibri" panose="020F0502020204030204" pitchFamily="34" charset="0"/>
                </a:rPr>
                <a:t> which is the Coefficient of Determination</a:t>
              </a:r>
            </a:p>
          </xdr:txBody>
        </xdr:sp>
      </mc:Fallback>
    </mc:AlternateContent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414021" y="222794"/>
          <a:ext cx="1530439" cy="10667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816429</xdr:colOff>
      <xdr:row>1</xdr:row>
      <xdr:rowOff>23949</xdr:rowOff>
    </xdr:from>
    <xdr:to>
      <xdr:col>11</xdr:col>
      <xdr:colOff>816429</xdr:colOff>
      <xdr:row>45</xdr:row>
      <xdr:rowOff>148045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 flipH="1">
          <a:off x="9971315" y="209006"/>
          <a:ext cx="0" cy="1142346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1206500</xdr:colOff>
      <xdr:row>1</xdr:row>
      <xdr:rowOff>88900</xdr:rowOff>
    </xdr:from>
    <xdr:to>
      <xdr:col>9</xdr:col>
      <xdr:colOff>936172</xdr:colOff>
      <xdr:row>6</xdr:row>
      <xdr:rowOff>32657</xdr:rowOff>
    </xdr:to>
    <xdr:sp macro="" textlink="">
      <xdr:nvSpPr>
        <xdr:cNvPr id="12" name="Rounded Rectangle 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/>
      </xdr:nvSpPr>
      <xdr:spPr>
        <a:xfrm>
          <a:off x="2469243" y="273957"/>
          <a:ext cx="5542643" cy="8690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10  </a:t>
          </a:r>
        </a:p>
      </xdr:txBody>
    </xdr:sp>
    <xdr:clientData/>
  </xdr:twoCellAnchor>
  <xdr:twoCellAnchor>
    <xdr:from>
      <xdr:col>12</xdr:col>
      <xdr:colOff>424543</xdr:colOff>
      <xdr:row>2</xdr:row>
      <xdr:rowOff>54429</xdr:rowOff>
    </xdr:from>
    <xdr:to>
      <xdr:col>16</xdr:col>
      <xdr:colOff>870857</xdr:colOff>
      <xdr:row>7</xdr:row>
      <xdr:rowOff>41729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/>
      </xdr:nvSpPr>
      <xdr:spPr>
        <a:xfrm>
          <a:off x="10287000" y="424543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17</xdr:col>
      <xdr:colOff>449035</xdr:colOff>
      <xdr:row>2</xdr:row>
      <xdr:rowOff>0</xdr:rowOff>
    </xdr:from>
    <xdr:to>
      <xdr:col>19</xdr:col>
      <xdr:colOff>721540</xdr:colOff>
      <xdr:row>7</xdr:row>
      <xdr:rowOff>23767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>
        <a:xfrm>
          <a:off x="14409964" y="381000"/>
          <a:ext cx="2395219" cy="97626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  <xdr:twoCellAnchor>
    <xdr:from>
      <xdr:col>0</xdr:col>
      <xdr:colOff>544285</xdr:colOff>
      <xdr:row>8</xdr:row>
      <xdr:rowOff>163286</xdr:rowOff>
    </xdr:from>
    <xdr:to>
      <xdr:col>11</xdr:col>
      <xdr:colOff>312056</xdr:colOff>
      <xdr:row>15</xdr:row>
      <xdr:rowOff>183243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 txBox="1"/>
      </xdr:nvSpPr>
      <xdr:spPr>
        <a:xfrm>
          <a:off x="544285" y="1687286"/>
          <a:ext cx="8666842" cy="1353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Suppose the current time period is the end of week 6 and we want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to forecast the number for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week 7 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using a single exponential smoothing model. Use </a:t>
          </a:r>
          <a:r>
            <a:rPr lang="el-GR" sz="24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α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Calibri" panose="020F0502020204030204" pitchFamily="34" charset="0"/>
            </a:rPr>
            <a:t> = 0.2</a:t>
          </a:r>
          <a:endParaRPr lang="en-US" sz="2400" b="1">
            <a:solidFill>
              <a:srgbClr val="C0000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="1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414021" y="228237"/>
          <a:ext cx="1496421" cy="109392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816429</xdr:colOff>
      <xdr:row>1</xdr:row>
      <xdr:rowOff>23949</xdr:rowOff>
    </xdr:from>
    <xdr:to>
      <xdr:col>11</xdr:col>
      <xdr:colOff>816429</xdr:colOff>
      <xdr:row>45</xdr:row>
      <xdr:rowOff>148045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 flipH="1">
          <a:off x="9712779" y="214449"/>
          <a:ext cx="0" cy="1141122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569687</xdr:colOff>
      <xdr:row>9</xdr:row>
      <xdr:rowOff>1814</xdr:rowOff>
    </xdr:from>
    <xdr:to>
      <xdr:col>11</xdr:col>
      <xdr:colOff>337458</xdr:colOff>
      <xdr:row>16</xdr:row>
      <xdr:rowOff>21771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569687" y="1716314"/>
          <a:ext cx="8664121" cy="1353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Suppose the current time period is the end of week 6 and we want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to forecast the number for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week 7 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using a single exponential smoothing model. Use </a:t>
          </a:r>
          <a:r>
            <a:rPr lang="el-GR" sz="24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α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Calibri" panose="020F0502020204030204" pitchFamily="34" charset="0"/>
            </a:rPr>
            <a:t> = 0.2</a:t>
          </a:r>
          <a:endParaRPr lang="en-US" sz="2400" b="1">
            <a:solidFill>
              <a:srgbClr val="C0000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="1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1206500</xdr:colOff>
      <xdr:row>1</xdr:row>
      <xdr:rowOff>88900</xdr:rowOff>
    </xdr:from>
    <xdr:to>
      <xdr:col>9</xdr:col>
      <xdr:colOff>936172</xdr:colOff>
      <xdr:row>6</xdr:row>
      <xdr:rowOff>32657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2435225" y="279400"/>
          <a:ext cx="5368472" cy="8962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10  </a:t>
          </a:r>
        </a:p>
      </xdr:txBody>
    </xdr:sp>
    <xdr:clientData/>
  </xdr:twoCellAnchor>
  <xdr:twoCellAnchor>
    <xdr:from>
      <xdr:col>12</xdr:col>
      <xdr:colOff>9073</xdr:colOff>
      <xdr:row>11</xdr:row>
      <xdr:rowOff>116114</xdr:rowOff>
    </xdr:from>
    <xdr:to>
      <xdr:col>14</xdr:col>
      <xdr:colOff>805544</xdr:colOff>
      <xdr:row>15</xdr:row>
      <xdr:rowOff>2721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/>
      </xdr:nvSpPr>
      <xdr:spPr>
        <a:xfrm>
          <a:off x="10306959" y="2151743"/>
          <a:ext cx="2712356" cy="6268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2400" b="0">
              <a:solidFill>
                <a:schemeClr val="tx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β</a:t>
          </a:r>
          <a:r>
            <a:rPr lang="en-US" sz="2400" b="0">
              <a:solidFill>
                <a:schemeClr val="tx1"/>
              </a:solidFill>
              <a:effectLst/>
              <a:latin typeface="Lucida Bright" panose="02040602050505020304" pitchFamily="18" charset="0"/>
              <a:ea typeface="Cambria" panose="02040503050406030204" pitchFamily="18" charset="0"/>
              <a:cs typeface="+mn-cs"/>
            </a:rPr>
            <a:t> = 1 -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mbria" panose="02040503050406030204" pitchFamily="18" charset="0"/>
              <a:cs typeface="+mn-cs"/>
            </a:rPr>
            <a:t> </a:t>
          </a:r>
          <a:r>
            <a:rPr lang="el-GR" sz="2400" b="0">
              <a:solidFill>
                <a:schemeClr val="tx1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α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mbria" panose="02040503050406030204" pitchFamily="18" charset="0"/>
              <a:cs typeface="+mn-cs"/>
            </a:rPr>
            <a:t> = </a:t>
          </a:r>
          <a:r>
            <a:rPr lang="en-US" sz="2400" b="0">
              <a:solidFill>
                <a:schemeClr val="tx1"/>
              </a:solidFill>
              <a:effectLst/>
              <a:latin typeface="Lucida Bright" panose="02040602050505020304" pitchFamily="18" charset="0"/>
              <a:ea typeface="Cambria" panose="02040503050406030204" pitchFamily="18" charset="0"/>
              <a:cs typeface="+mn-cs"/>
            </a:rPr>
            <a:t>0.8</a:t>
          </a:r>
          <a:endParaRPr lang="en-US" sz="2400" b="0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1121228</xdr:colOff>
      <xdr:row>2</xdr:row>
      <xdr:rowOff>21771</xdr:rowOff>
    </xdr:from>
    <xdr:to>
      <xdr:col>16</xdr:col>
      <xdr:colOff>799192</xdr:colOff>
      <xdr:row>6</xdr:row>
      <xdr:rowOff>96156</xdr:rowOff>
    </xdr:to>
    <xdr:sp macro="" textlink="">
      <xdr:nvSpPr>
        <xdr:cNvPr id="8" name="Rounded Rectangle 3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/>
      </xdr:nvSpPr>
      <xdr:spPr>
        <a:xfrm>
          <a:off x="10276114" y="391885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11</xdr:col>
      <xdr:colOff>937080</xdr:colOff>
      <xdr:row>16</xdr:row>
      <xdr:rowOff>58966</xdr:rowOff>
    </xdr:from>
    <xdr:to>
      <xdr:col>20</xdr:col>
      <xdr:colOff>106136</xdr:colOff>
      <xdr:row>17</xdr:row>
      <xdr:rowOff>862694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/>
      </xdr:nvSpPr>
      <xdr:spPr>
        <a:xfrm>
          <a:off x="10658023" y="3019880"/>
          <a:ext cx="8944427" cy="988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Path:</a:t>
          </a:r>
          <a:r>
            <a:rPr lang="en-US" sz="20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Data to Data Analysis to Exponential Smoothing</a:t>
          </a:r>
          <a:endParaRPr lang="en-US" sz="2000" b="0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1164771</xdr:colOff>
      <xdr:row>19</xdr:row>
      <xdr:rowOff>195943</xdr:rowOff>
    </xdr:from>
    <xdr:to>
      <xdr:col>15</xdr:col>
      <xdr:colOff>315686</xdr:colOff>
      <xdr:row>19</xdr:row>
      <xdr:rowOff>195943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694EF7E7-4794-4D22-A06E-57D4BB533855}"/>
            </a:ext>
          </a:extLst>
        </xdr:cNvPr>
        <xdr:cNvCxnSpPr/>
      </xdr:nvCxnSpPr>
      <xdr:spPr>
        <a:xfrm flipH="1">
          <a:off x="13944600" y="4833257"/>
          <a:ext cx="7620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18</xdr:row>
      <xdr:rowOff>65314</xdr:rowOff>
    </xdr:from>
    <xdr:to>
      <xdr:col>5</xdr:col>
      <xdr:colOff>500743</xdr:colOff>
      <xdr:row>25</xdr:row>
      <xdr:rowOff>21771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E642EA80-3DC4-4056-8BE9-C42F38B80F9D}"/>
            </a:ext>
          </a:extLst>
        </xdr:cNvPr>
        <xdr:cNvSpPr/>
      </xdr:nvSpPr>
      <xdr:spPr>
        <a:xfrm>
          <a:off x="5105400" y="4332514"/>
          <a:ext cx="272143" cy="2558143"/>
        </a:xfrm>
        <a:prstGeom prst="rightBrace">
          <a:avLst>
            <a:gd name="adj1" fmla="val 8333"/>
            <a:gd name="adj2" fmla="val 49574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52615</xdr:colOff>
      <xdr:row>20</xdr:row>
      <xdr:rowOff>268514</xdr:rowOff>
    </xdr:from>
    <xdr:to>
      <xdr:col>9</xdr:col>
      <xdr:colOff>729344</xdr:colOff>
      <xdr:row>22</xdr:row>
      <xdr:rowOff>155121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44144C9-F0B5-4DB9-BADC-3FF2BA0E4752}"/>
            </a:ext>
          </a:extLst>
        </xdr:cNvPr>
        <xdr:cNvSpPr txBox="1"/>
      </xdr:nvSpPr>
      <xdr:spPr>
        <a:xfrm>
          <a:off x="5658758" y="5275943"/>
          <a:ext cx="2712357" cy="6268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>
              <a:effectLst/>
            </a:rPr>
            <a:t>This</a:t>
          </a:r>
          <a:r>
            <a:rPr lang="en-US" sz="2000" baseline="0">
              <a:effectLst/>
            </a:rPr>
            <a:t> is your input range</a:t>
          </a:r>
          <a:endParaRPr lang="en-US" sz="2000">
            <a:effectLst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721452</xdr:colOff>
      <xdr:row>1</xdr:row>
      <xdr:rowOff>145142</xdr:rowOff>
    </xdr:from>
    <xdr:to>
      <xdr:col>5</xdr:col>
      <xdr:colOff>1382488</xdr:colOff>
      <xdr:row>6</xdr:row>
      <xdr:rowOff>76200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71281" y="330199"/>
          <a:ext cx="4971778" cy="85634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1</xdr:row>
      <xdr:rowOff>161109</xdr:rowOff>
    </xdr:from>
    <xdr:to>
      <xdr:col>0</xdr:col>
      <xdr:colOff>0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7</xdr:col>
      <xdr:colOff>180522</xdr:colOff>
      <xdr:row>2</xdr:row>
      <xdr:rowOff>12519</xdr:rowOff>
    </xdr:from>
    <xdr:to>
      <xdr:col>11</xdr:col>
      <xdr:colOff>293914</xdr:colOff>
      <xdr:row>6</xdr:row>
      <xdr:rowOff>86904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606065" y="382633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6</xdr:col>
      <xdr:colOff>1130300</xdr:colOff>
      <xdr:row>1</xdr:row>
      <xdr:rowOff>101600</xdr:rowOff>
    </xdr:from>
    <xdr:to>
      <xdr:col>6</xdr:col>
      <xdr:colOff>1208314</xdr:colOff>
      <xdr:row>27</xdr:row>
      <xdr:rowOff>130628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227786" y="286657"/>
          <a:ext cx="78014" cy="663665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379186</xdr:colOff>
      <xdr:row>1</xdr:row>
      <xdr:rowOff>110672</xdr:rowOff>
    </xdr:from>
    <xdr:to>
      <xdr:col>2</xdr:col>
      <xdr:colOff>544286</xdr:colOff>
      <xdr:row>7</xdr:row>
      <xdr:rowOff>23043</xdr:rowOff>
    </xdr:to>
    <xdr:sp macro="" textlink="">
      <xdr:nvSpPr>
        <xdr:cNvPr id="20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79186" y="301172"/>
          <a:ext cx="1484993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639535</xdr:colOff>
      <xdr:row>1</xdr:row>
      <xdr:rowOff>176893</xdr:rowOff>
    </xdr:from>
    <xdr:to>
      <xdr:col>13</xdr:col>
      <xdr:colOff>313326</xdr:colOff>
      <xdr:row>6</xdr:row>
      <xdr:rowOff>68036</xdr:rowOff>
    </xdr:to>
    <xdr:sp macro="" textlink="">
      <xdr:nvSpPr>
        <xdr:cNvPr id="9" name="Rounded 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3076464" y="367393"/>
          <a:ext cx="2395219" cy="843643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  <xdr:twoCellAnchor>
    <xdr:from>
      <xdr:col>0</xdr:col>
      <xdr:colOff>367394</xdr:colOff>
      <xdr:row>9</xdr:row>
      <xdr:rowOff>27214</xdr:rowOff>
    </xdr:from>
    <xdr:to>
      <xdr:col>6</xdr:col>
      <xdr:colOff>894625</xdr:colOff>
      <xdr:row>19</xdr:row>
      <xdr:rowOff>27214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367394" y="1741714"/>
          <a:ext cx="7439660" cy="2258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a) Givens: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μ = 45 customers per hour.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What is the probability that 4 customers will arrive during a 1-minute period.</a:t>
          </a:r>
          <a:endParaRPr lang="en-US" sz="2400" baseline="0">
            <a:latin typeface="Lucida Bright" panose="02040602050505020304" pitchFamily="18" charset="0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353785</xdr:colOff>
      <xdr:row>21</xdr:row>
      <xdr:rowOff>40821</xdr:rowOff>
    </xdr:from>
    <xdr:to>
      <xdr:col>6</xdr:col>
      <xdr:colOff>881016</xdr:colOff>
      <xdr:row>32</xdr:row>
      <xdr:rowOff>119742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53785" y="4395107"/>
          <a:ext cx="7439660" cy="24329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b) Givens: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is the probability of 3 or more arrivals during a 1-minute period?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λ = 0.75</a:t>
          </a:r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721452</xdr:colOff>
      <xdr:row>1</xdr:row>
      <xdr:rowOff>145142</xdr:rowOff>
    </xdr:from>
    <xdr:to>
      <xdr:col>5</xdr:col>
      <xdr:colOff>1382488</xdr:colOff>
      <xdr:row>6</xdr:row>
      <xdr:rowOff>76200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35902" y="335642"/>
          <a:ext cx="4842511" cy="88355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1</xdr:row>
      <xdr:rowOff>161109</xdr:rowOff>
    </xdr:from>
    <xdr:to>
      <xdr:col>0</xdr:col>
      <xdr:colOff>0</xdr:colOff>
      <xdr:row>7</xdr:row>
      <xdr:rowOff>73480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351609"/>
          <a:ext cx="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7</xdr:col>
      <xdr:colOff>180522</xdr:colOff>
      <xdr:row>2</xdr:row>
      <xdr:rowOff>12519</xdr:rowOff>
    </xdr:from>
    <xdr:to>
      <xdr:col>11</xdr:col>
      <xdr:colOff>293914</xdr:colOff>
      <xdr:row>6</xdr:row>
      <xdr:rowOff>86904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362497" y="393519"/>
          <a:ext cx="4342492" cy="83638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6</xdr:col>
      <xdr:colOff>1034142</xdr:colOff>
      <xdr:row>1</xdr:row>
      <xdr:rowOff>176893</xdr:rowOff>
    </xdr:from>
    <xdr:to>
      <xdr:col>6</xdr:col>
      <xdr:colOff>1129392</xdr:colOff>
      <xdr:row>52</xdr:row>
      <xdr:rowOff>27214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7946571" y="367393"/>
          <a:ext cx="95250" cy="1059996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379186</xdr:colOff>
      <xdr:row>1</xdr:row>
      <xdr:rowOff>110672</xdr:rowOff>
    </xdr:from>
    <xdr:to>
      <xdr:col>2</xdr:col>
      <xdr:colOff>544286</xdr:colOff>
      <xdr:row>7</xdr:row>
      <xdr:rowOff>23043</xdr:rowOff>
    </xdr:to>
    <xdr:sp macro="" textlink="">
      <xdr:nvSpPr>
        <xdr:cNvPr id="7" name="Left Arrow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79186" y="301172"/>
          <a:ext cx="14795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168728</xdr:colOff>
      <xdr:row>9</xdr:row>
      <xdr:rowOff>70758</xdr:rowOff>
    </xdr:from>
    <xdr:to>
      <xdr:col>6</xdr:col>
      <xdr:colOff>695959</xdr:colOff>
      <xdr:row>18</xdr:row>
      <xdr:rowOff>288473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68728" y="1785258"/>
          <a:ext cx="7439660" cy="2258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a) Givens: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μ = 45 customers per hour.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What is the probability that 4 customers will arrive during a 1-minute period.</a:t>
          </a:r>
          <a:endParaRPr lang="en-US" sz="2400" baseline="0">
            <a:latin typeface="Lucida Bright" panose="02040602050505020304" pitchFamily="18" charset="0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293915</xdr:colOff>
      <xdr:row>9</xdr:row>
      <xdr:rowOff>345621</xdr:rowOff>
    </xdr:from>
    <xdr:to>
      <xdr:col>13</xdr:col>
      <xdr:colOff>777604</xdr:colOff>
      <xdr:row>12</xdr:row>
      <xdr:rowOff>100694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/>
          </xdr:nvSpPr>
          <xdr:spPr>
            <a:xfrm>
              <a:off x="8499022" y="2060121"/>
              <a:ext cx="6049011" cy="68035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P(x) = (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𝜆</m:t>
                      </m:r>
                    </m:e>
                    <m:sup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𝑥</m:t>
                      </m:r>
                    </m:sup>
                  </m:sSup>
                  <m:r>
                    <a:rPr lang="en-US" sz="2400" b="0" i="0" baseline="0">
                      <a:latin typeface="Cambria Math" panose="02040503050406030204" pitchFamily="18" charset="0"/>
                    </a:rPr>
                    <m:t> ∗ </m:t>
                  </m:r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aseline="0">
                          <a:latin typeface="Cambria Math" panose="02040503050406030204" pitchFamily="18" charset="0"/>
                        </a:rPr>
                        <m:t>ⅇ</m:t>
                      </m:r>
                    </m:e>
                    <m:sup>
                      <m:r>
                        <a:rPr lang="en-US" sz="2400" i="0" baseline="0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𝜆</m:t>
                      </m:r>
                    </m:sup>
                  </m:sSup>
                </m:oMath>
              </a14:m>
              <a:r>
                <a:rPr lang="en-US" sz="2400" baseline="0">
                  <a:latin typeface="Lucida Bright" panose="02040602050505020304" pitchFamily="18" charset="0"/>
                </a:rPr>
                <a:t>)/x!</a:t>
              </a: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B177DC8-D12C-4F23-8292-7A1200494A0B}"/>
                </a:ext>
              </a:extLst>
            </xdr:cNvPr>
            <xdr:cNvSpPr txBox="1"/>
          </xdr:nvSpPr>
          <xdr:spPr>
            <a:xfrm>
              <a:off x="8499022" y="2060121"/>
              <a:ext cx="6049011" cy="68035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P(x) = (</a:t>
              </a:r>
              <a:r>
                <a:rPr lang="en-US" sz="2400" i="0" baseline="0">
                  <a:latin typeface="Cambria Math" panose="02040503050406030204" pitchFamily="18" charset="0"/>
                </a:rPr>
                <a:t>𝜆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𝑥</a:t>
              </a:r>
              <a:r>
                <a:rPr lang="en-US" sz="2400" b="0" i="0" baseline="0">
                  <a:latin typeface="Cambria Math" panose="02040503050406030204" pitchFamily="18" charset="0"/>
                </a:rPr>
                <a:t>  ∗ </a:t>
              </a:r>
              <a:r>
                <a:rPr lang="en-US" sz="2400" i="0" baseline="0">
                  <a:latin typeface="Cambria Math" panose="02040503050406030204" pitchFamily="18" charset="0"/>
                </a:rPr>
                <a:t>ⅇ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^(</a:t>
              </a:r>
              <a:r>
                <a:rPr lang="en-US" sz="2400" i="0" baseline="0">
                  <a:latin typeface="Cambria Math" panose="02040503050406030204" pitchFamily="18" charset="0"/>
                </a:rPr>
                <a:t>−𝜆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400" baseline="0">
                  <a:latin typeface="Lucida Bright" panose="02040602050505020304" pitchFamily="18" charset="0"/>
                </a:rPr>
                <a:t>)/x!</a:t>
              </a:r>
            </a:p>
          </xdr:txBody>
        </xdr:sp>
      </mc:Fallback>
    </mc:AlternateContent>
    <xdr:clientData/>
  </xdr:twoCellAnchor>
  <xdr:twoCellAnchor>
    <xdr:from>
      <xdr:col>7</xdr:col>
      <xdr:colOff>326573</xdr:colOff>
      <xdr:row>14</xdr:row>
      <xdr:rowOff>108855</xdr:rowOff>
    </xdr:from>
    <xdr:to>
      <xdr:col>11</xdr:col>
      <xdr:colOff>65315</xdr:colOff>
      <xdr:row>18</xdr:row>
      <xdr:rowOff>457200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 txBox="1"/>
          </xdr:nvSpPr>
          <xdr:spPr>
            <a:xfrm>
              <a:off x="8752116" y="4354284"/>
              <a:ext cx="4082142" cy="10885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P(2) = (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0.75</m:t>
                      </m:r>
                    </m:e>
                    <m:sup>
                      <m:r>
                        <a:rPr lang="en-US" sz="24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4</m:t>
                      </m:r>
                    </m:sup>
                  </m:sSup>
                  <m:r>
                    <a:rPr lang="en-US" sz="2400" b="0" i="0" baseline="0">
                      <a:latin typeface="Cambria Math" panose="02040503050406030204" pitchFamily="18" charset="0"/>
                    </a:rPr>
                    <m:t> ∗ </m:t>
                  </m:r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aseline="0">
                          <a:latin typeface="Cambria Math" panose="02040503050406030204" pitchFamily="18" charset="0"/>
                        </a:rPr>
                        <m:t>ⅇ</m:t>
                      </m:r>
                    </m:e>
                    <m:sup>
                      <m:r>
                        <a:rPr lang="en-US" sz="2400" i="0" baseline="0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en-US" sz="2400" b="0" i="1" baseline="0">
                          <a:latin typeface="Cambria Math" panose="02040503050406030204" pitchFamily="18" charset="0"/>
                        </a:rPr>
                        <m:t>0.75</m:t>
                      </m:r>
                    </m:sup>
                  </m:sSup>
                </m:oMath>
              </a14:m>
              <a:r>
                <a:rPr lang="en-US" sz="2400" baseline="0">
                  <a:latin typeface="Lucida Bright" panose="02040602050505020304" pitchFamily="18" charset="0"/>
                </a:rPr>
                <a:t>)/4!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9B1C41A-26DB-404D-83AE-E61FAC16FFA7}"/>
                </a:ext>
              </a:extLst>
            </xdr:cNvPr>
            <xdr:cNvSpPr txBox="1"/>
          </xdr:nvSpPr>
          <xdr:spPr>
            <a:xfrm>
              <a:off x="8752116" y="4354284"/>
              <a:ext cx="4082142" cy="10885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P(2) = (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〖</a:t>
              </a:r>
              <a:r>
                <a:rPr lang="en-US" sz="24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0.75〗^4 </a:t>
              </a:r>
              <a:r>
                <a:rPr lang="en-US" sz="2400" b="0" i="0" baseline="0">
                  <a:latin typeface="Cambria Math" panose="02040503050406030204" pitchFamily="18" charset="0"/>
                </a:rPr>
                <a:t> ∗ </a:t>
              </a:r>
              <a:r>
                <a:rPr lang="en-US" sz="2400" i="0" baseline="0">
                  <a:latin typeface="Cambria Math" panose="02040503050406030204" pitchFamily="18" charset="0"/>
                </a:rPr>
                <a:t>ⅇ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^(</a:t>
              </a:r>
              <a:r>
                <a:rPr lang="en-US" sz="2400" i="0" baseline="0">
                  <a:latin typeface="Cambria Math" panose="02040503050406030204" pitchFamily="18" charset="0"/>
                </a:rPr>
                <a:t>−</a:t>
              </a:r>
              <a:r>
                <a:rPr lang="en-US" sz="2400" b="0" i="0" baseline="0">
                  <a:latin typeface="Cambria Math" panose="02040503050406030204" pitchFamily="18" charset="0"/>
                </a:rPr>
                <a:t>0.75</a:t>
              </a:r>
              <a:r>
                <a:rPr lang="en-US" sz="24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400" baseline="0">
                  <a:latin typeface="Lucida Bright" panose="02040602050505020304" pitchFamily="18" charset="0"/>
                </a:rPr>
                <a:t>)/4!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7</xdr:col>
      <xdr:colOff>337457</xdr:colOff>
      <xdr:row>20</xdr:row>
      <xdr:rowOff>32656</xdr:rowOff>
    </xdr:from>
    <xdr:to>
      <xdr:col>10</xdr:col>
      <xdr:colOff>337457</xdr:colOff>
      <xdr:row>24</xdr:row>
      <xdr:rowOff>119744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8763000" y="5682342"/>
          <a:ext cx="3265714" cy="827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λ </a:t>
          </a:r>
          <a:r>
            <a:rPr lang="en-US" sz="2400" baseline="0">
              <a:latin typeface="Lucida Bright" panose="02040602050505020304" pitchFamily="18" charset="0"/>
            </a:rPr>
            <a:t>= 45/60 = 0.75</a:t>
          </a:r>
        </a:p>
      </xdr:txBody>
    </xdr:sp>
    <xdr:clientData/>
  </xdr:twoCellAnchor>
  <xdr:twoCellAnchor>
    <xdr:from>
      <xdr:col>0</xdr:col>
      <xdr:colOff>182336</xdr:colOff>
      <xdr:row>19</xdr:row>
      <xdr:rowOff>89808</xdr:rowOff>
    </xdr:from>
    <xdr:to>
      <xdr:col>6</xdr:col>
      <xdr:colOff>709567</xdr:colOff>
      <xdr:row>31</xdr:row>
      <xdr:rowOff>46264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182336" y="4321629"/>
          <a:ext cx="7439660" cy="2188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b) Givens: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is the probability of 3 or more arrivals during a 1-minute period?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λ = 0.75</a:t>
          </a:r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1197428</xdr:colOff>
      <xdr:row>27</xdr:row>
      <xdr:rowOff>43544</xdr:rowOff>
    </xdr:from>
    <xdr:to>
      <xdr:col>14</xdr:col>
      <xdr:colOff>664029</xdr:colOff>
      <xdr:row>27</xdr:row>
      <xdr:rowOff>108857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8109857" y="7078437"/>
          <a:ext cx="7249886" cy="6531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272145</xdr:colOff>
      <xdr:row>30</xdr:row>
      <xdr:rowOff>76200</xdr:rowOff>
    </xdr:from>
    <xdr:to>
      <xdr:col>11</xdr:col>
      <xdr:colOff>10887</xdr:colOff>
      <xdr:row>33</xdr:row>
      <xdr:rowOff>54428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SpPr txBox="1"/>
          </xdr:nvSpPr>
          <xdr:spPr>
            <a:xfrm>
              <a:off x="8697688" y="7576457"/>
              <a:ext cx="4082142" cy="533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P(0) = (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0.75</m:t>
                      </m:r>
                    </m:e>
                    <m:sup>
                      <m:r>
                        <a:rPr lang="en-US" sz="2400" b="0" i="1" baseline="0">
                          <a:latin typeface="Cambria Math" panose="02040503050406030204" pitchFamily="18" charset="0"/>
                        </a:rPr>
                        <m:t>0</m:t>
                      </m:r>
                    </m:sup>
                  </m:sSup>
                  <m:r>
                    <a:rPr lang="en-US" sz="2400" b="0" i="0" baseline="0">
                      <a:latin typeface="Cambria Math" panose="02040503050406030204" pitchFamily="18" charset="0"/>
                    </a:rPr>
                    <m:t> ∗ </m:t>
                  </m:r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aseline="0">
                          <a:latin typeface="Cambria Math" panose="02040503050406030204" pitchFamily="18" charset="0"/>
                        </a:rPr>
                        <m:t>ⅇ</m:t>
                      </m:r>
                    </m:e>
                    <m:sup>
                      <m:r>
                        <a:rPr lang="en-US" sz="2400" i="0" baseline="0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en-US" sz="2400" b="0" i="1" baseline="0">
                          <a:latin typeface="Cambria Math" panose="02040503050406030204" pitchFamily="18" charset="0"/>
                        </a:rPr>
                        <m:t>0.75</m:t>
                      </m:r>
                    </m:sup>
                  </m:sSup>
                </m:oMath>
              </a14:m>
              <a:r>
                <a:rPr lang="en-US" sz="2400" baseline="0">
                  <a:latin typeface="Lucida Bright" panose="02040602050505020304" pitchFamily="18" charset="0"/>
                </a:rPr>
                <a:t>)/0!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C3AA9E93-8DA6-4371-A1F0-6CD7A7327595}"/>
                </a:ext>
              </a:extLst>
            </xdr:cNvPr>
            <xdr:cNvSpPr txBox="1"/>
          </xdr:nvSpPr>
          <xdr:spPr>
            <a:xfrm>
              <a:off x="8697688" y="7576457"/>
              <a:ext cx="4082142" cy="533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P(0) = (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〖</a:t>
              </a:r>
              <a:r>
                <a:rPr lang="en-US" sz="24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0.75〗^</a:t>
              </a:r>
              <a:r>
                <a:rPr lang="en-US" sz="2400" b="0" i="0" baseline="0">
                  <a:latin typeface="Cambria Math" panose="02040503050406030204" pitchFamily="18" charset="0"/>
                </a:rPr>
                <a:t>0  ∗ </a:t>
              </a:r>
              <a:r>
                <a:rPr lang="en-US" sz="2400" i="0" baseline="0">
                  <a:latin typeface="Cambria Math" panose="02040503050406030204" pitchFamily="18" charset="0"/>
                </a:rPr>
                <a:t>ⅇ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^(</a:t>
              </a:r>
              <a:r>
                <a:rPr lang="en-US" sz="2400" i="0" baseline="0">
                  <a:latin typeface="Cambria Math" panose="02040503050406030204" pitchFamily="18" charset="0"/>
                </a:rPr>
                <a:t>−</a:t>
              </a:r>
              <a:r>
                <a:rPr lang="en-US" sz="2400" b="0" i="0" baseline="0">
                  <a:latin typeface="Cambria Math" panose="02040503050406030204" pitchFamily="18" charset="0"/>
                </a:rPr>
                <a:t>0.75</a:t>
              </a:r>
              <a:r>
                <a:rPr lang="en-US" sz="24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400" baseline="0">
                  <a:latin typeface="Lucida Bright" panose="02040602050505020304" pitchFamily="18" charset="0"/>
                </a:rPr>
                <a:t>)/0!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7</xdr:col>
      <xdr:colOff>250373</xdr:colOff>
      <xdr:row>33</xdr:row>
      <xdr:rowOff>163285</xdr:rowOff>
    </xdr:from>
    <xdr:to>
      <xdr:col>10</xdr:col>
      <xdr:colOff>1066801</xdr:colOff>
      <xdr:row>36</xdr:row>
      <xdr:rowOff>130629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 txBox="1"/>
          </xdr:nvSpPr>
          <xdr:spPr>
            <a:xfrm>
              <a:off x="8675916" y="8218714"/>
              <a:ext cx="4082142" cy="52251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P(1) = (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0.75</m:t>
                      </m:r>
                    </m:e>
                    <m:sup>
                      <m:r>
                        <a:rPr lang="en-US" sz="2400" b="0" i="1" baseline="0">
                          <a:latin typeface="Cambria Math" panose="02040503050406030204" pitchFamily="18" charset="0"/>
                        </a:rPr>
                        <m:t>1</m:t>
                      </m:r>
                    </m:sup>
                  </m:sSup>
                  <m:r>
                    <a:rPr lang="en-US" sz="2400" b="0" i="0" baseline="0">
                      <a:latin typeface="Cambria Math" panose="02040503050406030204" pitchFamily="18" charset="0"/>
                    </a:rPr>
                    <m:t> ∗ </m:t>
                  </m:r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aseline="0">
                          <a:latin typeface="Cambria Math" panose="02040503050406030204" pitchFamily="18" charset="0"/>
                        </a:rPr>
                        <m:t>ⅇ</m:t>
                      </m:r>
                    </m:e>
                    <m:sup>
                      <m:r>
                        <a:rPr lang="en-US" sz="2400" i="0" baseline="0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en-US" sz="2400" b="0" i="1" baseline="0">
                          <a:latin typeface="Cambria Math" panose="02040503050406030204" pitchFamily="18" charset="0"/>
                        </a:rPr>
                        <m:t>0.75</m:t>
                      </m:r>
                    </m:sup>
                  </m:sSup>
                </m:oMath>
              </a14:m>
              <a:r>
                <a:rPr lang="en-US" sz="2400" baseline="0">
                  <a:latin typeface="Lucida Bright" panose="02040602050505020304" pitchFamily="18" charset="0"/>
                </a:rPr>
                <a:t>)/1!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95750166-1DAA-48E7-854D-0CE2BB052AC4}"/>
                </a:ext>
              </a:extLst>
            </xdr:cNvPr>
            <xdr:cNvSpPr txBox="1"/>
          </xdr:nvSpPr>
          <xdr:spPr>
            <a:xfrm>
              <a:off x="8675916" y="8218714"/>
              <a:ext cx="4082142" cy="52251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P(1) = (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〖</a:t>
              </a:r>
              <a:r>
                <a:rPr lang="en-US" sz="24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0.75〗^</a:t>
              </a:r>
              <a:r>
                <a:rPr lang="en-US" sz="2400" b="0" i="0" baseline="0">
                  <a:latin typeface="Cambria Math" panose="02040503050406030204" pitchFamily="18" charset="0"/>
                </a:rPr>
                <a:t>1  ∗ </a:t>
              </a:r>
              <a:r>
                <a:rPr lang="en-US" sz="2400" i="0" baseline="0">
                  <a:latin typeface="Cambria Math" panose="02040503050406030204" pitchFamily="18" charset="0"/>
                </a:rPr>
                <a:t>ⅇ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^(</a:t>
              </a:r>
              <a:r>
                <a:rPr lang="en-US" sz="2400" i="0" baseline="0">
                  <a:latin typeface="Cambria Math" panose="02040503050406030204" pitchFamily="18" charset="0"/>
                </a:rPr>
                <a:t>−</a:t>
              </a:r>
              <a:r>
                <a:rPr lang="en-US" sz="2400" b="0" i="0" baseline="0">
                  <a:latin typeface="Cambria Math" panose="02040503050406030204" pitchFamily="18" charset="0"/>
                </a:rPr>
                <a:t>0.75</a:t>
              </a:r>
              <a:r>
                <a:rPr lang="en-US" sz="24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400" baseline="0">
                  <a:latin typeface="Lucida Bright" panose="02040602050505020304" pitchFamily="18" charset="0"/>
                </a:rPr>
                <a:t>)/1!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7</xdr:col>
      <xdr:colOff>304802</xdr:colOff>
      <xdr:row>37</xdr:row>
      <xdr:rowOff>108857</xdr:rowOff>
    </xdr:from>
    <xdr:to>
      <xdr:col>11</xdr:col>
      <xdr:colOff>43544</xdr:colOff>
      <xdr:row>40</xdr:row>
      <xdr:rowOff>54428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SpPr txBox="1"/>
          </xdr:nvSpPr>
          <xdr:spPr>
            <a:xfrm>
              <a:off x="8730345" y="8904514"/>
              <a:ext cx="4082142" cy="5007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P(2) = (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0.75</m:t>
                      </m:r>
                    </m:e>
                    <m:sup>
                      <m:r>
                        <a:rPr lang="en-US" sz="24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n-US" sz="2400" b="0" i="0" baseline="0">
                      <a:latin typeface="Cambria Math" panose="02040503050406030204" pitchFamily="18" charset="0"/>
                    </a:rPr>
                    <m:t> ∗ </m:t>
                  </m:r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aseline="0">
                          <a:latin typeface="Cambria Math" panose="02040503050406030204" pitchFamily="18" charset="0"/>
                        </a:rPr>
                        <m:t>ⅇ</m:t>
                      </m:r>
                    </m:e>
                    <m:sup>
                      <m:r>
                        <a:rPr lang="en-US" sz="2400" i="0" baseline="0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en-US" sz="2400" b="0" i="1" baseline="0">
                          <a:latin typeface="Cambria Math" panose="02040503050406030204" pitchFamily="18" charset="0"/>
                        </a:rPr>
                        <m:t>0.75</m:t>
                      </m:r>
                    </m:sup>
                  </m:sSup>
                </m:oMath>
              </a14:m>
              <a:r>
                <a:rPr lang="en-US" sz="2400" baseline="0">
                  <a:latin typeface="Lucida Bright" panose="02040602050505020304" pitchFamily="18" charset="0"/>
                </a:rPr>
                <a:t>)/2!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C68EFF2-A166-4FC1-8F6F-0BED4F52D617}"/>
                </a:ext>
              </a:extLst>
            </xdr:cNvPr>
            <xdr:cNvSpPr txBox="1"/>
          </xdr:nvSpPr>
          <xdr:spPr>
            <a:xfrm>
              <a:off x="8730345" y="8904514"/>
              <a:ext cx="4082142" cy="5007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P(2) = (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〖</a:t>
              </a:r>
              <a:r>
                <a:rPr lang="en-US" sz="24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0.75〗^</a:t>
              </a:r>
              <a:r>
                <a:rPr lang="en-US" sz="2400" b="0" i="0" baseline="0">
                  <a:latin typeface="Cambria Math" panose="02040503050406030204" pitchFamily="18" charset="0"/>
                </a:rPr>
                <a:t>2  ∗ </a:t>
              </a:r>
              <a:r>
                <a:rPr lang="en-US" sz="2400" i="0" baseline="0">
                  <a:latin typeface="Cambria Math" panose="02040503050406030204" pitchFamily="18" charset="0"/>
                </a:rPr>
                <a:t>ⅇ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^(</a:t>
              </a:r>
              <a:r>
                <a:rPr lang="en-US" sz="2400" i="0" baseline="0">
                  <a:latin typeface="Cambria Math" panose="02040503050406030204" pitchFamily="18" charset="0"/>
                </a:rPr>
                <a:t>−</a:t>
              </a:r>
              <a:r>
                <a:rPr lang="en-US" sz="2400" b="0" i="0" baseline="0">
                  <a:latin typeface="Cambria Math" panose="02040503050406030204" pitchFamily="18" charset="0"/>
                </a:rPr>
                <a:t>0.75</a:t>
              </a:r>
              <a:r>
                <a:rPr lang="en-US" sz="24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400" baseline="0">
                  <a:latin typeface="Lucida Bright" panose="02040602050505020304" pitchFamily="18" charset="0"/>
                </a:rPr>
                <a:t>)/2!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10</xdr:col>
      <xdr:colOff>906234</xdr:colOff>
      <xdr:row>40</xdr:row>
      <xdr:rowOff>168728</xdr:rowOff>
    </xdr:from>
    <xdr:to>
      <xdr:col>14</xdr:col>
      <xdr:colOff>873578</xdr:colOff>
      <xdr:row>40</xdr:row>
      <xdr:rowOff>179614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12295413" y="8346621"/>
          <a:ext cx="3273879" cy="108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416380</xdr:colOff>
      <xdr:row>45</xdr:row>
      <xdr:rowOff>62594</xdr:rowOff>
    </xdr:from>
    <xdr:to>
      <xdr:col>11</xdr:col>
      <xdr:colOff>155122</xdr:colOff>
      <xdr:row>48</xdr:row>
      <xdr:rowOff>40822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8621487" y="9179380"/>
          <a:ext cx="3970564" cy="549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1-0.9595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130628</xdr:colOff>
      <xdr:row>1</xdr:row>
      <xdr:rowOff>141514</xdr:rowOff>
    </xdr:from>
    <xdr:to>
      <xdr:col>7</xdr:col>
      <xdr:colOff>1643743</xdr:colOff>
      <xdr:row>6</xdr:row>
      <xdr:rowOff>39914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588078" y="332014"/>
          <a:ext cx="4999265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219892</xdr:colOff>
      <xdr:row>0</xdr:row>
      <xdr:rowOff>171995</xdr:rowOff>
    </xdr:from>
    <xdr:to>
      <xdr:col>2</xdr:col>
      <xdr:colOff>1040038</xdr:colOff>
      <xdr:row>6</xdr:row>
      <xdr:rowOff>84366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29492" y="171995"/>
          <a:ext cx="1439271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</xdr:col>
      <xdr:colOff>613229</xdr:colOff>
      <xdr:row>9</xdr:row>
      <xdr:rowOff>70759</xdr:rowOff>
    </xdr:from>
    <xdr:to>
      <xdr:col>8</xdr:col>
      <xdr:colOff>627744</xdr:colOff>
      <xdr:row>22</xdr:row>
      <xdr:rowOff>141515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233715" y="1736273"/>
          <a:ext cx="7275286" cy="29663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Givens: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Single food server can process an average of 40 orders per hour.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Compute the probability of an order being able to be processed in 1 minute or less.</a:t>
          </a:r>
        </a:p>
      </xdr:txBody>
    </xdr:sp>
    <xdr:clientData/>
  </xdr:twoCellAnchor>
  <xdr:twoCellAnchor>
    <xdr:from>
      <xdr:col>8</xdr:col>
      <xdr:colOff>1001486</xdr:colOff>
      <xdr:row>1</xdr:row>
      <xdr:rowOff>43543</xdr:rowOff>
    </xdr:from>
    <xdr:to>
      <xdr:col>8</xdr:col>
      <xdr:colOff>1052286</xdr:colOff>
      <xdr:row>30</xdr:row>
      <xdr:rowOff>3629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8678636" y="234043"/>
          <a:ext cx="50800" cy="688476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1240972</xdr:colOff>
      <xdr:row>1</xdr:row>
      <xdr:rowOff>163286</xdr:rowOff>
    </xdr:from>
    <xdr:to>
      <xdr:col>12</xdr:col>
      <xdr:colOff>4535</xdr:colOff>
      <xdr:row>6</xdr:row>
      <xdr:rowOff>52614</xdr:rowOff>
    </xdr:to>
    <xdr:sp macro="" textlink="">
      <xdr:nvSpPr>
        <xdr:cNvPr id="9" name="Rounded Rectangle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9122229" y="348343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8</xdr:col>
      <xdr:colOff>1331686</xdr:colOff>
      <xdr:row>9</xdr:row>
      <xdr:rowOff>146958</xdr:rowOff>
    </xdr:from>
    <xdr:to>
      <xdr:col>12</xdr:col>
      <xdr:colOff>903514</xdr:colOff>
      <xdr:row>13</xdr:row>
      <xdr:rowOff>76200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 txBox="1"/>
          </xdr:nvSpPr>
          <xdr:spPr>
            <a:xfrm>
              <a:off x="9212943" y="1812472"/>
              <a:ext cx="5265057" cy="66947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800">
                  <a:latin typeface="Lucida Bright" panose="02040602050505020304" pitchFamily="18" charset="0"/>
                </a:rPr>
                <a:t>P(service</a:t>
              </a:r>
              <a:r>
                <a:rPr lang="en-US" sz="2800" baseline="0">
                  <a:latin typeface="Lucida Bright" panose="02040602050505020304" pitchFamily="18" charset="0"/>
                </a:rPr>
                <a:t> time ≤ t) = 1 -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ⅇ</m:t>
                      </m:r>
                    </m:e>
                    <m:sup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−</m:t>
                      </m:r>
                      <m:r>
                        <m:rPr>
                          <m:sty m:val="p"/>
                        </m:rPr>
                        <a:rPr lang="el-GR" sz="2800" i="1" baseline="0">
                          <a:latin typeface="Cambria Math" panose="02040503050406030204" pitchFamily="18" charset="0"/>
                        </a:rPr>
                        <m:t>μ</m:t>
                      </m:r>
                      <m:r>
                        <a:rPr lang="en-US" sz="2800" b="0" i="1" baseline="0">
                          <a:latin typeface="Cambria Math" panose="02040503050406030204" pitchFamily="18" charset="0"/>
                        </a:rPr>
                        <m:t>𝑡</m:t>
                      </m:r>
                    </m:sup>
                  </m:sSup>
                </m:oMath>
              </a14:m>
              <a:endParaRPr lang="en-US" sz="280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F6D83CA2-8AD2-49E8-8DA8-4DA4A782AA21}"/>
                </a:ext>
              </a:extLst>
            </xdr:cNvPr>
            <xdr:cNvSpPr txBox="1"/>
          </xdr:nvSpPr>
          <xdr:spPr>
            <a:xfrm>
              <a:off x="9212943" y="1812472"/>
              <a:ext cx="5265057" cy="66947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800">
                  <a:latin typeface="Lucida Bright" panose="02040602050505020304" pitchFamily="18" charset="0"/>
                </a:rPr>
                <a:t>P(service</a:t>
              </a:r>
              <a:r>
                <a:rPr lang="en-US" sz="2800" baseline="0">
                  <a:latin typeface="Lucida Bright" panose="02040602050505020304" pitchFamily="18" charset="0"/>
                </a:rPr>
                <a:t> time ≤ t) = 1 - </a:t>
              </a:r>
              <a:r>
                <a:rPr lang="en-US" sz="2800" i="0" baseline="0">
                  <a:latin typeface="Cambria Math" panose="02040503050406030204" pitchFamily="18" charset="0"/>
                </a:rPr>
                <a:t>ⅇ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^(</a:t>
              </a:r>
              <a:r>
                <a:rPr lang="en-US" sz="2800" i="0" baseline="0">
                  <a:latin typeface="Cambria Math" panose="02040503050406030204" pitchFamily="18" charset="0"/>
                </a:rPr>
                <a:t>−</a:t>
              </a:r>
              <a:r>
                <a:rPr lang="el-GR" sz="2800" i="0" baseline="0">
                  <a:latin typeface="Cambria Math" panose="02040503050406030204" pitchFamily="18" charset="0"/>
                </a:rPr>
                <a:t>μ</a:t>
              </a:r>
              <a:r>
                <a:rPr lang="en-US" sz="2800" b="0" i="0" baseline="0">
                  <a:latin typeface="Cambria Math" panose="02040503050406030204" pitchFamily="18" charset="0"/>
                </a:rPr>
                <a:t>𝑡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endParaRPr lang="en-US" sz="280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8</xdr:col>
      <xdr:colOff>1285421</xdr:colOff>
      <xdr:row>23</xdr:row>
      <xdr:rowOff>277586</xdr:rowOff>
    </xdr:from>
    <xdr:to>
      <xdr:col>14</xdr:col>
      <xdr:colOff>323850</xdr:colOff>
      <xdr:row>26</xdr:row>
      <xdr:rowOff>24493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 txBox="1"/>
          </xdr:nvSpPr>
          <xdr:spPr>
            <a:xfrm>
              <a:off x="8973457" y="5285015"/>
              <a:ext cx="5991679" cy="65858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800">
                  <a:latin typeface="Lucida Bright" panose="02040602050505020304" pitchFamily="18" charset="0"/>
                </a:rPr>
                <a:t>P(service</a:t>
              </a:r>
              <a:r>
                <a:rPr lang="en-US" sz="2800" baseline="0">
                  <a:latin typeface="Lucida Bright" panose="02040602050505020304" pitchFamily="18" charset="0"/>
                </a:rPr>
                <a:t> time ≤ 1) = 1 -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ⅇ</m:t>
                      </m:r>
                    </m:e>
                    <m:sup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en-US" sz="2800" b="0" i="1" baseline="0">
                          <a:latin typeface="Cambria Math" panose="02040503050406030204" pitchFamily="18" charset="0"/>
                        </a:rPr>
                        <m:t>0.6667∗1</m:t>
                      </m:r>
                    </m:sup>
                  </m:sSup>
                </m:oMath>
              </a14:m>
              <a:endParaRPr lang="en-US" sz="280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B5A1E0DE-3143-4320-8822-0365AFD74F81}"/>
                </a:ext>
              </a:extLst>
            </xdr:cNvPr>
            <xdr:cNvSpPr txBox="1"/>
          </xdr:nvSpPr>
          <xdr:spPr>
            <a:xfrm>
              <a:off x="8973457" y="5285015"/>
              <a:ext cx="5991679" cy="65858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800">
                  <a:latin typeface="Lucida Bright" panose="02040602050505020304" pitchFamily="18" charset="0"/>
                </a:rPr>
                <a:t>P(service</a:t>
              </a:r>
              <a:r>
                <a:rPr lang="en-US" sz="2800" baseline="0">
                  <a:latin typeface="Lucida Bright" panose="02040602050505020304" pitchFamily="18" charset="0"/>
                </a:rPr>
                <a:t> time ≤ 1) = 1 - </a:t>
              </a:r>
              <a:r>
                <a:rPr lang="en-US" sz="2800" i="0" baseline="0">
                  <a:latin typeface="Cambria Math" panose="02040503050406030204" pitchFamily="18" charset="0"/>
                </a:rPr>
                <a:t>ⅇ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^(</a:t>
              </a:r>
              <a:r>
                <a:rPr lang="en-US" sz="2800" i="0" baseline="0">
                  <a:latin typeface="Cambria Math" panose="02040503050406030204" pitchFamily="18" charset="0"/>
                </a:rPr>
                <a:t>−</a:t>
              </a:r>
              <a:r>
                <a:rPr lang="en-US" sz="2800" b="0" i="0" baseline="0">
                  <a:latin typeface="Cambria Math" panose="02040503050406030204" pitchFamily="18" charset="0"/>
                </a:rPr>
                <a:t>0.6667∗1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endParaRPr lang="en-US" sz="280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8</xdr:col>
      <xdr:colOff>1334408</xdr:colOff>
      <xdr:row>16</xdr:row>
      <xdr:rowOff>43544</xdr:rowOff>
    </xdr:from>
    <xdr:to>
      <xdr:col>12</xdr:col>
      <xdr:colOff>906236</xdr:colOff>
      <xdr:row>18</xdr:row>
      <xdr:rowOff>137433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9022444" y="3091544"/>
          <a:ext cx="510993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280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800">
              <a:latin typeface="Calibri" panose="020F0502020204030204" pitchFamily="34" charset="0"/>
              <a:cs typeface="Calibri" panose="020F0502020204030204" pitchFamily="34" charset="0"/>
            </a:rPr>
            <a:t> = 40/60 = 0.6667</a:t>
          </a:r>
          <a:endParaRPr lang="en-US" sz="2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130628</xdr:colOff>
      <xdr:row>1</xdr:row>
      <xdr:rowOff>141514</xdr:rowOff>
    </xdr:from>
    <xdr:to>
      <xdr:col>7</xdr:col>
      <xdr:colOff>1643743</xdr:colOff>
      <xdr:row>6</xdr:row>
      <xdr:rowOff>39914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656114" y="326571"/>
          <a:ext cx="5083629" cy="8236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219892</xdr:colOff>
      <xdr:row>0</xdr:row>
      <xdr:rowOff>171995</xdr:rowOff>
    </xdr:from>
    <xdr:to>
      <xdr:col>2</xdr:col>
      <xdr:colOff>1040038</xdr:colOff>
      <xdr:row>6</xdr:row>
      <xdr:rowOff>84366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40378" y="171995"/>
          <a:ext cx="1462403" cy="1022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1406071</xdr:colOff>
      <xdr:row>1</xdr:row>
      <xdr:rowOff>139700</xdr:rowOff>
    </xdr:from>
    <xdr:to>
      <xdr:col>11</xdr:col>
      <xdr:colOff>598714</xdr:colOff>
      <xdr:row>6</xdr:row>
      <xdr:rowOff>43543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9287328" y="324757"/>
          <a:ext cx="3742872" cy="8291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8</xdr:col>
      <xdr:colOff>1001486</xdr:colOff>
      <xdr:row>1</xdr:row>
      <xdr:rowOff>43543</xdr:rowOff>
    </xdr:from>
    <xdr:to>
      <xdr:col>8</xdr:col>
      <xdr:colOff>1052286</xdr:colOff>
      <xdr:row>30</xdr:row>
      <xdr:rowOff>3629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8882743" y="228600"/>
          <a:ext cx="50800" cy="68072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1102179</xdr:colOff>
      <xdr:row>1</xdr:row>
      <xdr:rowOff>136072</xdr:rowOff>
    </xdr:from>
    <xdr:to>
      <xdr:col>14</xdr:col>
      <xdr:colOff>966469</xdr:colOff>
      <xdr:row>6</xdr:row>
      <xdr:rowOff>40821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3212536" y="326572"/>
          <a:ext cx="2395219" cy="85724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  <xdr:twoCellAnchor>
    <xdr:from>
      <xdr:col>1</xdr:col>
      <xdr:colOff>312965</xdr:colOff>
      <xdr:row>10</xdr:row>
      <xdr:rowOff>40822</xdr:rowOff>
    </xdr:from>
    <xdr:to>
      <xdr:col>8</xdr:col>
      <xdr:colOff>327480</xdr:colOff>
      <xdr:row>21</xdr:row>
      <xdr:rowOff>424543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933451" y="1891393"/>
          <a:ext cx="7275286" cy="26044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Givens: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Single food server can process an average of 40 orders per hour.</a:t>
          </a:r>
        </a:p>
        <a:p>
          <a:r>
            <a:rPr lang="en-US" sz="2400">
              <a:latin typeface="Lucida Bright" panose="02040602050505020304" pitchFamily="18" charset="0"/>
            </a:rPr>
            <a:t>Compute the probability of an order being able to be processed in 1 minute or less.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1191805</xdr:colOff>
      <xdr:row>3</xdr:row>
      <xdr:rowOff>49892</xdr:rowOff>
    </xdr:from>
    <xdr:to>
      <xdr:col>9</xdr:col>
      <xdr:colOff>707572</xdr:colOff>
      <xdr:row>7</xdr:row>
      <xdr:rowOff>174171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454548" y="605063"/>
          <a:ext cx="4893310" cy="86450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3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446678</xdr:colOff>
      <xdr:row>2</xdr:row>
      <xdr:rowOff>59508</xdr:rowOff>
    </xdr:from>
    <xdr:to>
      <xdr:col>2</xdr:col>
      <xdr:colOff>714374</xdr:colOff>
      <xdr:row>9</xdr:row>
      <xdr:rowOff>12699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46678" y="415108"/>
          <a:ext cx="1524996" cy="11977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18143</xdr:colOff>
      <xdr:row>2</xdr:row>
      <xdr:rowOff>163648</xdr:rowOff>
    </xdr:from>
    <xdr:to>
      <xdr:col>12</xdr:col>
      <xdr:colOff>18143</xdr:colOff>
      <xdr:row>47</xdr:row>
      <xdr:rowOff>95431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flipH="1">
          <a:off x="9880600" y="533762"/>
          <a:ext cx="0" cy="1012081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12700</xdr:colOff>
      <xdr:row>2</xdr:row>
      <xdr:rowOff>25400</xdr:rowOff>
    </xdr:from>
    <xdr:to>
      <xdr:col>17</xdr:col>
      <xdr:colOff>69667</xdr:colOff>
      <xdr:row>6</xdr:row>
      <xdr:rowOff>143329</xdr:rowOff>
    </xdr:to>
    <xdr:sp macro="" textlink="">
      <xdr:nvSpPr>
        <xdr:cNvPr id="9" name="Rounded Rectangle 6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1023600" y="381000"/>
          <a:ext cx="3104967" cy="8291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17</xdr:col>
      <xdr:colOff>489859</xdr:colOff>
      <xdr:row>1</xdr:row>
      <xdr:rowOff>176893</xdr:rowOff>
    </xdr:from>
    <xdr:to>
      <xdr:col>20</xdr:col>
      <xdr:colOff>340180</xdr:colOff>
      <xdr:row>6</xdr:row>
      <xdr:rowOff>68037</xdr:rowOff>
    </xdr:to>
    <xdr:sp macro="" textlink="">
      <xdr:nvSpPr>
        <xdr:cNvPr id="10" name="Rounded Rectangl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14178645" y="367393"/>
          <a:ext cx="2149928" cy="843644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  <xdr:twoCellAnchor>
    <xdr:from>
      <xdr:col>1</xdr:col>
      <xdr:colOff>394608</xdr:colOff>
      <xdr:row>13</xdr:row>
      <xdr:rowOff>27215</xdr:rowOff>
    </xdr:from>
    <xdr:to>
      <xdr:col>10</xdr:col>
      <xdr:colOff>59872</xdr:colOff>
      <xdr:row>25</xdr:row>
      <xdr:rowOff>10704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006929" y="2503715"/>
          <a:ext cx="6509657" cy="2351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Find the probability of having 5 or more customers in the system:</a:t>
          </a:r>
        </a:p>
        <a:p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λ =0.75</a:t>
          </a: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μ = 1</a:t>
          </a:r>
        </a:p>
        <a:p>
          <a:endParaRPr lang="en-US" sz="24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1224463</xdr:colOff>
      <xdr:row>2</xdr:row>
      <xdr:rowOff>82549</xdr:rowOff>
    </xdr:from>
    <xdr:to>
      <xdr:col>9</xdr:col>
      <xdr:colOff>740230</xdr:colOff>
      <xdr:row>7</xdr:row>
      <xdr:rowOff>21771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487206" y="452663"/>
          <a:ext cx="4893310" cy="86450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3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446678</xdr:colOff>
      <xdr:row>1</xdr:row>
      <xdr:rowOff>92165</xdr:rowOff>
    </xdr:from>
    <xdr:to>
      <xdr:col>2</xdr:col>
      <xdr:colOff>714374</xdr:colOff>
      <xdr:row>8</xdr:row>
      <xdr:rowOff>45356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6678" y="277222"/>
          <a:ext cx="1530439" cy="12485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1063171</xdr:colOff>
      <xdr:row>2</xdr:row>
      <xdr:rowOff>163648</xdr:rowOff>
    </xdr:from>
    <xdr:to>
      <xdr:col>11</xdr:col>
      <xdr:colOff>1063171</xdr:colOff>
      <xdr:row>34</xdr:row>
      <xdr:rowOff>95431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9782628" y="533762"/>
          <a:ext cx="0" cy="102187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413658</xdr:colOff>
      <xdr:row>3</xdr:row>
      <xdr:rowOff>43544</xdr:rowOff>
    </xdr:from>
    <xdr:to>
      <xdr:col>17</xdr:col>
      <xdr:colOff>679450</xdr:colOff>
      <xdr:row>7</xdr:row>
      <xdr:rowOff>117929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0276115" y="598715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2</xdr:col>
      <xdr:colOff>65316</xdr:colOff>
      <xdr:row>22</xdr:row>
      <xdr:rowOff>304802</xdr:rowOff>
    </xdr:from>
    <xdr:to>
      <xdr:col>7</xdr:col>
      <xdr:colOff>359230</xdr:colOff>
      <xdr:row>24</xdr:row>
      <xdr:rowOff>234044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328059" y="5812973"/>
          <a:ext cx="4332514" cy="669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 = 1 - (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λ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/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μ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) = 1 - (0.75 /1) =</a:t>
          </a:r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370116</xdr:colOff>
      <xdr:row>11</xdr:row>
      <xdr:rowOff>141514</xdr:rowOff>
    </xdr:from>
    <xdr:to>
      <xdr:col>17</xdr:col>
      <xdr:colOff>511630</xdr:colOff>
      <xdr:row>14</xdr:row>
      <xdr:rowOff>152399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10232573" y="3102428"/>
          <a:ext cx="4332514" cy="56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Pzero = ((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λ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/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μ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)^0)*Po =</a:t>
          </a:r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381002</xdr:colOff>
      <xdr:row>16</xdr:row>
      <xdr:rowOff>1</xdr:rowOff>
    </xdr:from>
    <xdr:to>
      <xdr:col>17</xdr:col>
      <xdr:colOff>522516</xdr:colOff>
      <xdr:row>19</xdr:row>
      <xdr:rowOff>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0243459" y="3886201"/>
          <a:ext cx="4332514" cy="555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P1 = ((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λ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/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μ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)^1)*Po =</a:t>
          </a:r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402773</xdr:colOff>
      <xdr:row>19</xdr:row>
      <xdr:rowOff>195943</xdr:rowOff>
    </xdr:from>
    <xdr:to>
      <xdr:col>17</xdr:col>
      <xdr:colOff>544287</xdr:colOff>
      <xdr:row>21</xdr:row>
      <xdr:rowOff>108857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10265230" y="4637314"/>
          <a:ext cx="4332514" cy="555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P2 = ((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λ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/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μ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)^2)*Po =</a:t>
          </a:r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435430</xdr:colOff>
      <xdr:row>22</xdr:row>
      <xdr:rowOff>0</xdr:rowOff>
    </xdr:from>
    <xdr:to>
      <xdr:col>17</xdr:col>
      <xdr:colOff>576944</xdr:colOff>
      <xdr:row>23</xdr:row>
      <xdr:rowOff>76200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10297887" y="5508171"/>
          <a:ext cx="4332514" cy="544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P3 = ((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λ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/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μ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)^3)*Po =</a:t>
          </a:r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468086</xdr:colOff>
      <xdr:row>24</xdr:row>
      <xdr:rowOff>112123</xdr:rowOff>
    </xdr:from>
    <xdr:to>
      <xdr:col>17</xdr:col>
      <xdr:colOff>609600</xdr:colOff>
      <xdr:row>26</xdr:row>
      <xdr:rowOff>130629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0330543" y="6360523"/>
          <a:ext cx="4332514" cy="5627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P4 = ((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λ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/</a:t>
          </a:r>
          <a:r>
            <a:rPr lang="el-GR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μ</a:t>
          </a:r>
          <a:r>
            <a:rPr lang="en-US" sz="24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)^4)*Po =</a:t>
          </a:r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459919</xdr:colOff>
      <xdr:row>31</xdr:row>
      <xdr:rowOff>165460</xdr:rowOff>
    </xdr:from>
    <xdr:to>
      <xdr:col>17</xdr:col>
      <xdr:colOff>601433</xdr:colOff>
      <xdr:row>34</xdr:row>
      <xdr:rowOff>162196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10080169" y="8669924"/>
          <a:ext cx="4210050" cy="568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1- 0.7627 = 0.2373</a:t>
          </a:r>
        </a:p>
      </xdr:txBody>
    </xdr:sp>
    <xdr:clientData/>
  </xdr:twoCellAnchor>
  <xdr:twoCellAnchor>
    <xdr:from>
      <xdr:col>16</xdr:col>
      <xdr:colOff>541564</xdr:colOff>
      <xdr:row>26</xdr:row>
      <xdr:rowOff>274865</xdr:rowOff>
    </xdr:from>
    <xdr:to>
      <xdr:col>21</xdr:col>
      <xdr:colOff>171450</xdr:colOff>
      <xdr:row>26</xdr:row>
      <xdr:rowOff>274866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flipV="1">
          <a:off x="13631635" y="7132865"/>
          <a:ext cx="3208565" cy="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21772</xdr:colOff>
      <xdr:row>20</xdr:row>
      <xdr:rowOff>263980</xdr:rowOff>
    </xdr:from>
    <xdr:to>
      <xdr:col>11</xdr:col>
      <xdr:colOff>87086</xdr:colOff>
      <xdr:row>22</xdr:row>
      <xdr:rowOff>87086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DEF0C44-3AC9-4A53-B024-C55971A8F909}"/>
            </a:ext>
          </a:extLst>
        </xdr:cNvPr>
        <xdr:cNvSpPr txBox="1"/>
      </xdr:nvSpPr>
      <xdr:spPr>
        <a:xfrm>
          <a:off x="1284515" y="5075466"/>
          <a:ext cx="7522028" cy="5197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 = Probability that there are no customers in the system</a:t>
          </a: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43543</xdr:colOff>
      <xdr:row>8</xdr:row>
      <xdr:rowOff>174172</xdr:rowOff>
    </xdr:from>
    <xdr:to>
      <xdr:col>11</xdr:col>
      <xdr:colOff>87086</xdr:colOff>
      <xdr:row>20</xdr:row>
      <xdr:rowOff>59689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80338C1-3858-4AEF-96BD-C96B4A2C5C1C}"/>
            </a:ext>
          </a:extLst>
        </xdr:cNvPr>
        <xdr:cNvSpPr txBox="1"/>
      </xdr:nvSpPr>
      <xdr:spPr>
        <a:xfrm>
          <a:off x="1306286" y="1654629"/>
          <a:ext cx="7500257" cy="2291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Find the probability of having 5 or more customers in the system:</a:t>
          </a:r>
        </a:p>
        <a:p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λ =0.75</a:t>
          </a: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μ = 1</a:t>
          </a:r>
        </a:p>
        <a:p>
          <a:endParaRPr lang="en-US" sz="24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11</xdr:col>
      <xdr:colOff>99060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932431" y="223882"/>
          <a:ext cx="6640829" cy="9064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4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12</xdr:col>
      <xdr:colOff>130629</xdr:colOff>
      <xdr:row>5</xdr:row>
      <xdr:rowOff>165462</xdr:rowOff>
    </xdr:from>
    <xdr:to>
      <xdr:col>12</xdr:col>
      <xdr:colOff>130629</xdr:colOff>
      <xdr:row>58</xdr:row>
      <xdr:rowOff>158750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10433504" y="1117962"/>
          <a:ext cx="0" cy="1256628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16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518160" y="121920"/>
          <a:ext cx="1658983" cy="122573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674914</xdr:colOff>
      <xdr:row>1</xdr:row>
      <xdr:rowOff>54429</xdr:rowOff>
    </xdr:from>
    <xdr:to>
      <xdr:col>17</xdr:col>
      <xdr:colOff>489857</xdr:colOff>
      <xdr:row>6</xdr:row>
      <xdr:rowOff>41729</xdr:rowOff>
    </xdr:to>
    <xdr:sp macro="" textlink="">
      <xdr:nvSpPr>
        <xdr:cNvPr id="12" name="Rounded Rectangle 4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1299371" y="239486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18</xdr:col>
      <xdr:colOff>367031</xdr:colOff>
      <xdr:row>1</xdr:row>
      <xdr:rowOff>39732</xdr:rowOff>
    </xdr:from>
    <xdr:to>
      <xdr:col>22</xdr:col>
      <xdr:colOff>0</xdr:colOff>
      <xdr:row>6</xdr:row>
      <xdr:rowOff>63499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15019656" y="230232"/>
          <a:ext cx="2395219" cy="97626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  <xdr:twoCellAnchor>
    <xdr:from>
      <xdr:col>1</xdr:col>
      <xdr:colOff>15875</xdr:colOff>
      <xdr:row>32</xdr:row>
      <xdr:rowOff>365125</xdr:rowOff>
    </xdr:from>
    <xdr:to>
      <xdr:col>11</xdr:col>
      <xdr:colOff>638538</xdr:colOff>
      <xdr:row>39</xdr:row>
      <xdr:rowOff>171450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619125" y="8223250"/>
          <a:ext cx="9211038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Operating Characteristics:</a:t>
          </a: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Mean arrival rate of 22 customers per hour.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Mean service rate = 24 customers per hour</a:t>
          </a: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11</xdr:col>
      <xdr:colOff>622663</xdr:colOff>
      <xdr:row>54</xdr:row>
      <xdr:rowOff>180976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603250" y="10477500"/>
          <a:ext cx="9211038" cy="2466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Operating Characteristics Symbols: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Lq = the average number of units in the waiting line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L = the average number of units in the system</a:t>
          </a: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0</xdr:colOff>
      <xdr:row>8</xdr:row>
      <xdr:rowOff>111125</xdr:rowOff>
    </xdr:from>
    <xdr:to>
      <xdr:col>11</xdr:col>
      <xdr:colOff>622663</xdr:colOff>
      <xdr:row>31</xdr:row>
      <xdr:rowOff>203200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603250" y="1635125"/>
          <a:ext cx="9211038" cy="6076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Optimum solution considering cost of waiting and serving.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Givens (one channel system):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Cost of serving = $15 per hour per server</a:t>
          </a:r>
        </a:p>
        <a:p>
          <a:r>
            <a:rPr lang="en-US" sz="2400" baseline="0">
              <a:latin typeface="Lucida Bright" panose="02040602050505020304" pitchFamily="18" charset="0"/>
            </a:rPr>
            <a:t>The cost of waiting  = $20 per hour for customer waiting time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Tc =Cw*L +Cs*k</a:t>
          </a:r>
        </a:p>
        <a:p>
          <a:r>
            <a:rPr lang="en-US" sz="2400" baseline="0">
              <a:latin typeface="Lucida Bright" panose="02040602050505020304" pitchFamily="18" charset="0"/>
            </a:rPr>
            <a:t>Calculate the total cost of waiting and serving for this firm.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Cw = the waiting cost per time period for each unit</a:t>
          </a:r>
        </a:p>
        <a:p>
          <a:r>
            <a:rPr lang="en-US" sz="2400" baseline="0">
              <a:latin typeface="Lucida Bright" panose="02040602050505020304" pitchFamily="18" charset="0"/>
            </a:rPr>
            <a:t>L = the average number units in the system</a:t>
          </a:r>
        </a:p>
        <a:p>
          <a:r>
            <a:rPr lang="en-US" sz="2400" baseline="0">
              <a:latin typeface="Lucida Bright" panose="02040602050505020304" pitchFamily="18" charset="0"/>
            </a:rPr>
            <a:t>Cs = the service cost per time period for each channel</a:t>
          </a:r>
        </a:p>
        <a:p>
          <a:r>
            <a:rPr lang="en-US" sz="2400" baseline="0">
              <a:latin typeface="Lucida Bright" panose="02040602050505020304" pitchFamily="18" charset="0"/>
            </a:rPr>
            <a:t>TC = the total cost per time period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RowColHeaders="0" tabSelected="1" zoomScale="50" zoomScaleNormal="50" workbookViewId="0"/>
  </sheetViews>
  <sheetFormatPr defaultColWidth="9.109375" defaultRowHeight="14.4" x14ac:dyDescent="0.3"/>
  <cols>
    <col min="1" max="16384" width="9.109375" style="4"/>
  </cols>
  <sheetData>
    <row r="1" spans="1:1" x14ac:dyDescent="0.3">
      <c r="A1" s="4" t="s">
        <v>0</v>
      </c>
    </row>
    <row r="24" spans="5:12" x14ac:dyDescent="0.3">
      <c r="E24" s="59"/>
      <c r="F24" s="59"/>
      <c r="G24" s="59"/>
      <c r="H24" s="59"/>
      <c r="I24" s="59"/>
      <c r="J24" s="59"/>
      <c r="K24" s="59"/>
      <c r="L24" s="59"/>
    </row>
    <row r="25" spans="5:12" x14ac:dyDescent="0.3">
      <c r="E25" s="59"/>
      <c r="F25" s="59"/>
      <c r="G25" s="59"/>
      <c r="H25" s="59"/>
      <c r="I25" s="59"/>
      <c r="J25" s="59"/>
      <c r="K25" s="59"/>
      <c r="L25" s="59"/>
    </row>
    <row r="26" spans="5:12" x14ac:dyDescent="0.3">
      <c r="E26" s="59"/>
      <c r="F26" s="59"/>
      <c r="G26" s="59"/>
      <c r="H26" s="59"/>
      <c r="I26" s="59"/>
      <c r="J26" s="59"/>
      <c r="K26" s="59"/>
      <c r="L26" s="59"/>
    </row>
    <row r="27" spans="5:12" x14ac:dyDescent="0.3">
      <c r="E27" s="59"/>
      <c r="F27" s="59"/>
      <c r="G27" s="59"/>
      <c r="H27" s="59"/>
      <c r="I27" s="59"/>
      <c r="J27" s="59"/>
      <c r="K27" s="59"/>
      <c r="L27" s="59"/>
    </row>
    <row r="28" spans="5:12" x14ac:dyDescent="0.3">
      <c r="E28" s="59"/>
      <c r="F28" s="59"/>
      <c r="G28" s="59"/>
      <c r="H28" s="59"/>
      <c r="I28" s="59"/>
      <c r="J28" s="59"/>
      <c r="K28" s="59"/>
      <c r="L28" s="59"/>
    </row>
    <row r="29" spans="5:12" x14ac:dyDescent="0.3">
      <c r="E29" s="59"/>
      <c r="F29" s="59"/>
      <c r="G29" s="59"/>
      <c r="H29" s="59"/>
      <c r="I29" s="59"/>
      <c r="J29" s="59"/>
      <c r="K29" s="59"/>
      <c r="L29" s="59"/>
    </row>
    <row r="30" spans="5:12" x14ac:dyDescent="0.3">
      <c r="E30" s="59"/>
      <c r="F30" s="59"/>
      <c r="G30" s="59"/>
      <c r="H30" s="59"/>
      <c r="I30" s="59"/>
      <c r="J30" s="59"/>
      <c r="K30" s="59"/>
      <c r="L30" s="59"/>
    </row>
    <row r="31" spans="5:12" x14ac:dyDescent="0.3">
      <c r="E31" s="59"/>
      <c r="F31" s="59"/>
      <c r="G31" s="59"/>
      <c r="H31" s="59"/>
      <c r="I31" s="59"/>
      <c r="J31" s="59"/>
      <c r="K31" s="59"/>
      <c r="L31" s="59"/>
    </row>
  </sheetData>
  <sheetProtection algorithmName="SHA-512" hashValue="EO1bNekt3E6yLUH9njLlninZSI8rhQ1DLWdJhuCv23gan8r0dbYk9SlEZ19lf1p0RbPMHwwSOVE17LSt0Woq/Q==" saltValue="9A//etFEEiAoZg4o1O3Ngw==" spinCount="100000" sheet="1" objects="1" scenarios="1"/>
  <mergeCells count="1">
    <mergeCell ref="E24:L31"/>
  </mergeCells>
  <pageMargins left="0.7" right="0.7" top="0.75" bottom="0.75" header="0.3" footer="0.3"/>
  <pageSetup scale="4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C15:V46"/>
  <sheetViews>
    <sheetView zoomScale="60" zoomScaleNormal="60" workbookViewId="0"/>
  </sheetViews>
  <sheetFormatPr defaultColWidth="9.109375" defaultRowHeight="14.4" x14ac:dyDescent="0.3"/>
  <cols>
    <col min="1" max="1" width="9.109375" style="8"/>
    <col min="2" max="2" width="9.33203125" style="8" customWidth="1"/>
    <col min="3" max="3" width="18.44140625" style="8" customWidth="1"/>
    <col min="4" max="4" width="10.6640625" style="8" customWidth="1"/>
    <col min="5" max="5" width="9.109375" style="8"/>
    <col min="6" max="6" width="10.5546875" style="8" customWidth="1"/>
    <col min="7" max="7" width="17.44140625" style="8" customWidth="1"/>
    <col min="8" max="8" width="18.33203125" style="8" customWidth="1"/>
    <col min="9" max="9" width="4.88671875" style="8" customWidth="1"/>
    <col min="10" max="10" width="14.6640625" style="8" customWidth="1"/>
    <col min="11" max="11" width="15.6640625" style="8" customWidth="1"/>
    <col min="12" max="13" width="16.6640625" style="8" customWidth="1"/>
    <col min="14" max="14" width="4.5546875" style="8" customWidth="1"/>
    <col min="15" max="15" width="14.33203125" style="8" customWidth="1"/>
    <col min="16" max="16" width="28.109375" style="8" customWidth="1"/>
    <col min="17" max="18" width="9.88671875" style="8" customWidth="1"/>
    <col min="19" max="19" width="11.109375" style="8" customWidth="1"/>
    <col min="20" max="20" width="10.109375" style="8" customWidth="1"/>
    <col min="21" max="21" width="9.5546875" style="8" customWidth="1"/>
    <col min="22" max="22" width="10.44140625" style="8" customWidth="1"/>
    <col min="23" max="23" width="9.88671875" style="8" customWidth="1"/>
    <col min="24" max="16384" width="9.109375" style="8"/>
  </cols>
  <sheetData>
    <row r="15" spans="21:22" x14ac:dyDescent="0.3">
      <c r="U15" s="97">
        <f>22/60</f>
        <v>0.36666666666666664</v>
      </c>
      <c r="V15" s="98"/>
    </row>
    <row r="16" spans="21:22" ht="24.75" customHeight="1" x14ac:dyDescent="0.3">
      <c r="U16" s="99"/>
      <c r="V16" s="100"/>
    </row>
    <row r="17" spans="7:22" x14ac:dyDescent="0.3">
      <c r="U17" s="19"/>
      <c r="V17" s="19"/>
    </row>
    <row r="18" spans="7:22" x14ac:dyDescent="0.3">
      <c r="U18" s="19"/>
      <c r="V18" s="19"/>
    </row>
    <row r="19" spans="7:22" x14ac:dyDescent="0.3">
      <c r="U19" s="101">
        <f>24/60</f>
        <v>0.4</v>
      </c>
      <c r="V19" s="102"/>
    </row>
    <row r="20" spans="7:22" ht="24.75" customHeight="1" x14ac:dyDescent="0.3">
      <c r="G20" s="9"/>
      <c r="H20" s="9"/>
      <c r="U20" s="103"/>
      <c r="V20" s="104"/>
    </row>
    <row r="21" spans="7:22" x14ac:dyDescent="0.3">
      <c r="U21" s="19"/>
      <c r="V21" s="19"/>
    </row>
    <row r="22" spans="7:22" ht="28.5" customHeight="1" x14ac:dyDescent="0.3">
      <c r="U22" s="19"/>
      <c r="V22" s="19"/>
    </row>
    <row r="23" spans="7:22" ht="39" customHeight="1" x14ac:dyDescent="0.3">
      <c r="J23" s="96"/>
      <c r="K23" s="96"/>
      <c r="L23" s="96"/>
      <c r="U23" s="105">
        <f>U19*4.5</f>
        <v>1.8</v>
      </c>
      <c r="V23" s="106"/>
    </row>
    <row r="24" spans="7:22" ht="26.25" customHeight="1" x14ac:dyDescent="0.3">
      <c r="J24" s="96"/>
      <c r="K24" s="96"/>
      <c r="L24" s="96"/>
      <c r="U24" s="19"/>
      <c r="V24" s="19"/>
    </row>
    <row r="25" spans="7:22" ht="28.5" customHeight="1" x14ac:dyDescent="0.3">
      <c r="J25" s="96"/>
      <c r="K25" s="96"/>
      <c r="L25" s="96"/>
    </row>
    <row r="26" spans="7:22" ht="26.25" customHeight="1" x14ac:dyDescent="0.3">
      <c r="J26" s="96"/>
      <c r="K26" s="96"/>
      <c r="L26" s="96"/>
    </row>
    <row r="27" spans="7:22" ht="24.6" customHeight="1" x14ac:dyDescent="0.3">
      <c r="J27" s="96"/>
      <c r="K27" s="96"/>
      <c r="L27" s="96"/>
    </row>
    <row r="28" spans="7:22" ht="26.25" customHeight="1" x14ac:dyDescent="0.3"/>
    <row r="29" spans="7:22" ht="30.75" customHeight="1" x14ac:dyDescent="0.3">
      <c r="U29" s="19"/>
      <c r="V29" s="19"/>
    </row>
    <row r="30" spans="7:22" ht="24.75" customHeight="1" x14ac:dyDescent="0.3">
      <c r="U30" s="107">
        <f>20*1.8+15</f>
        <v>51</v>
      </c>
      <c r="V30" s="108"/>
    </row>
    <row r="31" spans="7:22" ht="32.4" customHeight="1" x14ac:dyDescent="0.3">
      <c r="U31" s="109"/>
      <c r="V31" s="110"/>
    </row>
    <row r="32" spans="7:22" ht="27.6" customHeight="1" x14ac:dyDescent="0.3"/>
    <row r="33" spans="3:13" ht="32.4" customHeight="1" x14ac:dyDescent="0.3"/>
    <row r="34" spans="3:13" ht="15" customHeight="1" x14ac:dyDescent="0.3"/>
    <row r="35" spans="3:13" ht="22.95" customHeight="1" x14ac:dyDescent="0.3"/>
    <row r="36" spans="3:13" ht="29.25" customHeight="1" x14ac:dyDescent="0.3"/>
    <row r="37" spans="3:13" ht="27" customHeight="1" x14ac:dyDescent="0.3"/>
    <row r="38" spans="3:13" ht="19.2" customHeight="1" x14ac:dyDescent="0.3"/>
    <row r="39" spans="3:13" ht="16.95" customHeight="1" x14ac:dyDescent="0.3">
      <c r="M39" s="10"/>
    </row>
    <row r="40" spans="3:13" ht="15" customHeight="1" x14ac:dyDescent="0.3">
      <c r="M40" s="11"/>
    </row>
    <row r="41" spans="3:13" x14ac:dyDescent="0.3">
      <c r="M41" s="11"/>
    </row>
    <row r="42" spans="3:13" x14ac:dyDescent="0.3">
      <c r="M42" s="11"/>
    </row>
    <row r="43" spans="3:13" x14ac:dyDescent="0.3">
      <c r="M43" s="11"/>
    </row>
    <row r="44" spans="3:13" x14ac:dyDescent="0.3">
      <c r="M44" s="11"/>
    </row>
    <row r="45" spans="3:13" x14ac:dyDescent="0.3">
      <c r="M45" s="11"/>
    </row>
    <row r="46" spans="3:13" ht="24.6" customHeight="1" x14ac:dyDescent="0.5">
      <c r="C46" s="34"/>
      <c r="M46" s="11"/>
    </row>
  </sheetData>
  <mergeCells count="5">
    <mergeCell ref="J23:L27"/>
    <mergeCell ref="U15:V16"/>
    <mergeCell ref="U19:V20"/>
    <mergeCell ref="U23:V23"/>
    <mergeCell ref="U30:V31"/>
  </mergeCells>
  <pageMargins left="0.7" right="0.7" top="0.75" bottom="0.75" header="0.3" footer="0.3"/>
  <pageSetup scal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D17:H41"/>
  <sheetViews>
    <sheetView zoomScale="60" zoomScaleNormal="60" workbookViewId="0"/>
  </sheetViews>
  <sheetFormatPr defaultColWidth="9.109375" defaultRowHeight="14.4" x14ac:dyDescent="0.3"/>
  <cols>
    <col min="1" max="1" width="18.44140625" style="8" customWidth="1"/>
    <col min="2" max="2" width="10.6640625" style="8" customWidth="1"/>
    <col min="3" max="3" width="9.109375" style="8"/>
    <col min="4" max="4" width="20.33203125" style="8" customWidth="1"/>
    <col min="5" max="5" width="20.5546875" style="8" customWidth="1"/>
    <col min="6" max="6" width="21.33203125" style="8" customWidth="1"/>
    <col min="7" max="7" width="7.33203125" style="8" customWidth="1"/>
    <col min="8" max="8" width="23.5546875" style="8" customWidth="1"/>
    <col min="9" max="9" width="19.33203125" style="8" customWidth="1"/>
    <col min="10" max="10" width="24.5546875" style="8" customWidth="1"/>
    <col min="11" max="11" width="23.6640625" style="8" customWidth="1"/>
    <col min="12" max="12" width="27.88671875" style="8" customWidth="1"/>
    <col min="13" max="13" width="25.109375" style="8" customWidth="1"/>
    <col min="14" max="14" width="21.6640625" style="8" customWidth="1"/>
    <col min="15" max="15" width="4.44140625" style="8" customWidth="1"/>
    <col min="16" max="16" width="18.6640625" style="8" customWidth="1"/>
    <col min="17" max="17" width="16.5546875" style="8" customWidth="1"/>
    <col min="18" max="18" width="19.44140625" style="8" customWidth="1"/>
    <col min="19" max="16384" width="9.109375" style="8"/>
  </cols>
  <sheetData>
    <row r="17" spans="4:8" ht="22.5" customHeight="1" x14ac:dyDescent="0.3"/>
    <row r="18" spans="4:8" ht="78" customHeight="1" x14ac:dyDescent="0.3"/>
    <row r="19" spans="4:8" ht="34.200000000000003" customHeight="1" x14ac:dyDescent="0.3"/>
    <row r="20" spans="4:8" ht="28.95" customHeight="1" x14ac:dyDescent="0.3"/>
    <row r="21" spans="4:8" ht="31.95" customHeight="1" x14ac:dyDescent="0.3"/>
    <row r="22" spans="4:8" ht="36" customHeight="1" x14ac:dyDescent="0.3"/>
    <row r="23" spans="4:8" ht="37.950000000000003" customHeight="1" x14ac:dyDescent="0.3"/>
    <row r="24" spans="4:8" ht="32.4" customHeight="1" x14ac:dyDescent="0.3">
      <c r="D24" s="111" t="s">
        <v>43</v>
      </c>
      <c r="E24" s="112"/>
    </row>
    <row r="25" spans="4:8" ht="42" customHeight="1" x14ac:dyDescent="0.3">
      <c r="D25" s="35" t="s">
        <v>42</v>
      </c>
      <c r="E25" s="35" t="s">
        <v>44</v>
      </c>
      <c r="H25" s="35" t="s">
        <v>49</v>
      </c>
    </row>
    <row r="26" spans="4:8" ht="36.6" customHeight="1" x14ac:dyDescent="0.3">
      <c r="D26" s="12">
        <v>0</v>
      </c>
      <c r="E26" s="12">
        <v>20</v>
      </c>
      <c r="H26" s="12">
        <v>3</v>
      </c>
    </row>
    <row r="27" spans="4:8" ht="33" customHeight="1" x14ac:dyDescent="0.3">
      <c r="D27" s="12">
        <v>2</v>
      </c>
      <c r="E27" s="12">
        <v>10</v>
      </c>
      <c r="H27" s="12">
        <v>12</v>
      </c>
    </row>
    <row r="28" spans="4:8" ht="33.6" customHeight="1" x14ac:dyDescent="0.3">
      <c r="D28" s="12">
        <v>4</v>
      </c>
      <c r="E28" s="12">
        <v>31</v>
      </c>
      <c r="H28" s="12">
        <v>20</v>
      </c>
    </row>
    <row r="29" spans="4:8" ht="34.950000000000003" customHeight="1" x14ac:dyDescent="0.3">
      <c r="D29" s="12">
        <v>6</v>
      </c>
      <c r="E29" s="12">
        <v>50</v>
      </c>
      <c r="H29" s="12">
        <v>25</v>
      </c>
    </row>
    <row r="30" spans="4:8" ht="33.6" customHeight="1" x14ac:dyDescent="0.3">
      <c r="D30" s="12">
        <v>8</v>
      </c>
      <c r="E30" s="12">
        <v>17</v>
      </c>
      <c r="H30" s="12">
        <v>34</v>
      </c>
    </row>
    <row r="31" spans="4:8" ht="34.950000000000003" customHeight="1" x14ac:dyDescent="0.3">
      <c r="H31" s="12">
        <v>49</v>
      </c>
    </row>
    <row r="32" spans="4:8" ht="25.95" customHeight="1" x14ac:dyDescent="0.3">
      <c r="H32" s="12">
        <v>29</v>
      </c>
    </row>
    <row r="33" spans="8:8" ht="38.4" customHeight="1" x14ac:dyDescent="0.3">
      <c r="H33" s="12">
        <v>65</v>
      </c>
    </row>
    <row r="34" spans="8:8" ht="28.2" customHeight="1" x14ac:dyDescent="0.3">
      <c r="H34" s="12">
        <v>72</v>
      </c>
    </row>
    <row r="35" spans="8:8" ht="28.2" customHeight="1" x14ac:dyDescent="0.3">
      <c r="H35" s="12">
        <v>82</v>
      </c>
    </row>
    <row r="36" spans="8:8" ht="28.2" customHeight="1" x14ac:dyDescent="0.3">
      <c r="H36" s="12">
        <v>93</v>
      </c>
    </row>
    <row r="37" spans="8:8" ht="31.5" customHeight="1" x14ac:dyDescent="0.3">
      <c r="H37" s="12">
        <v>99</v>
      </c>
    </row>
    <row r="38" spans="8:8" ht="31.95" customHeight="1" x14ac:dyDescent="0.3"/>
    <row r="39" spans="8:8" ht="28.2" customHeight="1" x14ac:dyDescent="0.3"/>
    <row r="40" spans="8:8" ht="34.200000000000003" customHeight="1" x14ac:dyDescent="0.3"/>
    <row r="41" spans="8:8" ht="31.2" customHeight="1" x14ac:dyDescent="0.3"/>
  </sheetData>
  <mergeCells count="1">
    <mergeCell ref="D24:E24"/>
  </mergeCells>
  <pageMargins left="0.7" right="0.7" top="0.75" bottom="0.75" header="0.3" footer="0.3"/>
  <pageSetup scale="5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D17:R41"/>
  <sheetViews>
    <sheetView zoomScale="60" zoomScaleNormal="60" workbookViewId="0"/>
  </sheetViews>
  <sheetFormatPr defaultColWidth="9.109375" defaultRowHeight="14.4" x14ac:dyDescent="0.3"/>
  <cols>
    <col min="1" max="1" width="18.44140625" style="8" customWidth="1"/>
    <col min="2" max="2" width="10.6640625" style="8" customWidth="1"/>
    <col min="3" max="3" width="9.109375" style="8"/>
    <col min="4" max="4" width="20.33203125" style="8" customWidth="1"/>
    <col min="5" max="5" width="20.5546875" style="8" customWidth="1"/>
    <col min="6" max="6" width="21.33203125" style="8" customWidth="1"/>
    <col min="7" max="7" width="7.33203125" style="8" customWidth="1"/>
    <col min="8" max="8" width="23.5546875" style="8" customWidth="1"/>
    <col min="9" max="9" width="19.33203125" style="8" customWidth="1"/>
    <col min="10" max="10" width="24.5546875" style="8" customWidth="1"/>
    <col min="11" max="11" width="23.6640625" style="8" customWidth="1"/>
    <col min="12" max="12" width="27.88671875" style="8" customWidth="1"/>
    <col min="13" max="13" width="25.109375" style="8" customWidth="1"/>
    <col min="14" max="14" width="21.6640625" style="8" customWidth="1"/>
    <col min="15" max="15" width="4.44140625" style="8" customWidth="1"/>
    <col min="16" max="16" width="18.6640625" style="8" customWidth="1"/>
    <col min="17" max="17" width="16.5546875" style="8" customWidth="1"/>
    <col min="18" max="18" width="19.44140625" style="8" customWidth="1"/>
    <col min="19" max="16384" width="9.109375" style="8"/>
  </cols>
  <sheetData>
    <row r="17" spans="4:18" ht="22.2" x14ac:dyDescent="0.3">
      <c r="J17" s="111" t="s">
        <v>43</v>
      </c>
      <c r="K17" s="112"/>
      <c r="L17" s="111" t="s">
        <v>48</v>
      </c>
      <c r="M17" s="113"/>
      <c r="N17" s="112"/>
      <c r="P17" s="111" t="s">
        <v>48</v>
      </c>
      <c r="Q17" s="113"/>
      <c r="R17" s="112"/>
    </row>
    <row r="18" spans="4:18" ht="78" customHeight="1" x14ac:dyDescent="0.3">
      <c r="J18" s="35" t="s">
        <v>42</v>
      </c>
      <c r="K18" s="35" t="s">
        <v>44</v>
      </c>
      <c r="L18" s="35" t="s">
        <v>45</v>
      </c>
      <c r="M18" s="35" t="s">
        <v>46</v>
      </c>
      <c r="N18" s="35" t="s">
        <v>47</v>
      </c>
      <c r="P18" s="35" t="s">
        <v>51</v>
      </c>
      <c r="Q18" s="35" t="s">
        <v>49</v>
      </c>
      <c r="R18" s="35" t="s">
        <v>50</v>
      </c>
    </row>
    <row r="19" spans="4:18" ht="34.200000000000003" customHeight="1" x14ac:dyDescent="0.3">
      <c r="J19" s="12">
        <v>0</v>
      </c>
      <c r="K19" s="12">
        <v>20</v>
      </c>
      <c r="L19" s="37">
        <v>0.16</v>
      </c>
      <c r="M19" s="37">
        <f>L19</f>
        <v>0.16</v>
      </c>
      <c r="N19" s="36" t="s">
        <v>54</v>
      </c>
      <c r="P19" s="12">
        <v>1</v>
      </c>
      <c r="Q19" s="12">
        <v>3</v>
      </c>
      <c r="R19" s="12">
        <v>0</v>
      </c>
    </row>
    <row r="20" spans="4:18" ht="28.95" customHeight="1" x14ac:dyDescent="0.3">
      <c r="J20" s="12">
        <v>2</v>
      </c>
      <c r="K20" s="12">
        <v>10</v>
      </c>
      <c r="L20" s="37">
        <v>0.08</v>
      </c>
      <c r="M20" s="37">
        <f>M19+L20</f>
        <v>0.24</v>
      </c>
      <c r="N20" s="36" t="s">
        <v>55</v>
      </c>
      <c r="P20" s="12">
        <v>2</v>
      </c>
      <c r="Q20" s="12">
        <v>12</v>
      </c>
      <c r="R20" s="12">
        <v>0</v>
      </c>
    </row>
    <row r="21" spans="4:18" ht="31.95" customHeight="1" x14ac:dyDescent="0.3">
      <c r="J21" s="12">
        <v>4</v>
      </c>
      <c r="K21" s="12">
        <v>31</v>
      </c>
      <c r="L21" s="37">
        <v>0.24</v>
      </c>
      <c r="M21" s="37">
        <f>L21+M20</f>
        <v>0.48</v>
      </c>
      <c r="N21" s="36" t="s">
        <v>56</v>
      </c>
      <c r="P21" s="12">
        <v>3</v>
      </c>
      <c r="Q21" s="12">
        <v>20</v>
      </c>
      <c r="R21" s="12">
        <v>2</v>
      </c>
    </row>
    <row r="22" spans="4:18" ht="36" customHeight="1" x14ac:dyDescent="0.3">
      <c r="J22" s="12">
        <v>6</v>
      </c>
      <c r="K22" s="12">
        <v>50</v>
      </c>
      <c r="L22" s="37">
        <v>0.39</v>
      </c>
      <c r="M22" s="37">
        <f>M21+L22</f>
        <v>0.87</v>
      </c>
      <c r="N22" s="36" t="s">
        <v>57</v>
      </c>
      <c r="P22" s="12">
        <v>4</v>
      </c>
      <c r="Q22" s="12">
        <v>25</v>
      </c>
      <c r="R22" s="12">
        <v>4</v>
      </c>
    </row>
    <row r="23" spans="4:18" ht="37.950000000000003" customHeight="1" x14ac:dyDescent="0.3">
      <c r="J23" s="12">
        <v>8</v>
      </c>
      <c r="K23" s="12">
        <v>17</v>
      </c>
      <c r="L23" s="37">
        <v>0.13</v>
      </c>
      <c r="M23" s="37">
        <f>M22+L23</f>
        <v>1</v>
      </c>
      <c r="N23" s="36" t="s">
        <v>58</v>
      </c>
      <c r="P23" s="12">
        <v>5</v>
      </c>
      <c r="Q23" s="12">
        <v>34</v>
      </c>
      <c r="R23" s="12">
        <v>4</v>
      </c>
    </row>
    <row r="24" spans="4:18" ht="32.4" customHeight="1" x14ac:dyDescent="0.3">
      <c r="D24" s="111" t="s">
        <v>43</v>
      </c>
      <c r="E24" s="112"/>
      <c r="K24" s="44">
        <f>SUM(K19:K23)</f>
        <v>128</v>
      </c>
      <c r="L24" s="43">
        <f>SUM(L19:L23)</f>
        <v>1</v>
      </c>
      <c r="P24" s="12">
        <v>6</v>
      </c>
      <c r="Q24" s="12">
        <v>49</v>
      </c>
      <c r="R24" s="12">
        <v>6</v>
      </c>
    </row>
    <row r="25" spans="4:18" ht="42" customHeight="1" x14ac:dyDescent="0.3">
      <c r="D25" s="35" t="s">
        <v>42</v>
      </c>
      <c r="E25" s="35" t="s">
        <v>44</v>
      </c>
      <c r="H25" s="35" t="s">
        <v>49</v>
      </c>
      <c r="P25" s="12">
        <v>7</v>
      </c>
      <c r="Q25" s="12">
        <v>29</v>
      </c>
      <c r="R25" s="12">
        <v>4</v>
      </c>
    </row>
    <row r="26" spans="4:18" ht="36.6" customHeight="1" x14ac:dyDescent="0.3">
      <c r="D26" s="12">
        <v>0</v>
      </c>
      <c r="E26" s="12">
        <v>20</v>
      </c>
      <c r="H26" s="12">
        <v>3</v>
      </c>
      <c r="P26" s="12">
        <v>8</v>
      </c>
      <c r="Q26" s="12">
        <v>65</v>
      </c>
      <c r="R26" s="12">
        <v>8</v>
      </c>
    </row>
    <row r="27" spans="4:18" ht="33" customHeight="1" x14ac:dyDescent="0.3">
      <c r="D27" s="12">
        <v>2</v>
      </c>
      <c r="E27" s="12">
        <v>10</v>
      </c>
      <c r="H27" s="12">
        <v>12</v>
      </c>
      <c r="P27" s="12">
        <v>9</v>
      </c>
      <c r="Q27" s="12">
        <v>72</v>
      </c>
      <c r="R27" s="12">
        <v>6</v>
      </c>
    </row>
    <row r="28" spans="4:18" ht="33.6" customHeight="1" x14ac:dyDescent="0.3">
      <c r="D28" s="12">
        <v>4</v>
      </c>
      <c r="E28" s="12">
        <v>31</v>
      </c>
      <c r="H28" s="12">
        <v>20</v>
      </c>
      <c r="P28" s="12">
        <v>10</v>
      </c>
      <c r="Q28" s="12">
        <v>82</v>
      </c>
      <c r="R28" s="12">
        <v>8</v>
      </c>
    </row>
    <row r="29" spans="4:18" ht="34.950000000000003" customHeight="1" x14ac:dyDescent="0.3">
      <c r="D29" s="12">
        <v>6</v>
      </c>
      <c r="E29" s="12">
        <v>50</v>
      </c>
      <c r="H29" s="12">
        <v>25</v>
      </c>
      <c r="P29" s="12">
        <v>11</v>
      </c>
      <c r="Q29" s="12">
        <v>93</v>
      </c>
      <c r="R29" s="12">
        <v>8</v>
      </c>
    </row>
    <row r="30" spans="4:18" ht="33.6" customHeight="1" x14ac:dyDescent="0.3">
      <c r="D30" s="12">
        <v>8</v>
      </c>
      <c r="E30" s="12">
        <v>17</v>
      </c>
      <c r="H30" s="12">
        <v>34</v>
      </c>
      <c r="P30" s="12">
        <v>12</v>
      </c>
      <c r="Q30" s="12">
        <v>99</v>
      </c>
      <c r="R30" s="12">
        <v>8</v>
      </c>
    </row>
    <row r="31" spans="4:18" ht="34.950000000000003" customHeight="1" x14ac:dyDescent="0.3">
      <c r="E31" s="12">
        <f>E26+E27+E28+E29+E30</f>
        <v>128</v>
      </c>
      <c r="H31" s="12">
        <v>49</v>
      </c>
      <c r="Q31" s="41" t="s">
        <v>41</v>
      </c>
      <c r="R31" s="39">
        <f>SUM(R19:R30)</f>
        <v>58</v>
      </c>
    </row>
    <row r="32" spans="4:18" ht="25.95" customHeight="1" x14ac:dyDescent="0.3">
      <c r="H32" s="12">
        <v>29</v>
      </c>
    </row>
    <row r="33" spans="8:18" ht="38.4" customHeight="1" x14ac:dyDescent="0.3">
      <c r="H33" s="12">
        <v>65</v>
      </c>
      <c r="P33" s="38">
        <f>ROUNDUP((R31/P30),1)</f>
        <v>4.8999999999999995</v>
      </c>
      <c r="Q33" s="41" t="s">
        <v>40</v>
      </c>
      <c r="R33" s="40">
        <f>R31/P33</f>
        <v>11.836734693877553</v>
      </c>
    </row>
    <row r="34" spans="8:18" ht="28.2" customHeight="1" x14ac:dyDescent="0.3">
      <c r="H34" s="12">
        <v>72</v>
      </c>
    </row>
    <row r="35" spans="8:18" ht="28.2" customHeight="1" x14ac:dyDescent="0.3">
      <c r="H35" s="12">
        <v>82</v>
      </c>
    </row>
    <row r="36" spans="8:18" ht="28.2" customHeight="1" x14ac:dyDescent="0.3">
      <c r="H36" s="12">
        <v>93</v>
      </c>
    </row>
    <row r="37" spans="8:18" ht="31.5" customHeight="1" x14ac:dyDescent="0.3">
      <c r="H37" s="12">
        <v>99</v>
      </c>
    </row>
    <row r="38" spans="8:18" ht="31.95" customHeight="1" x14ac:dyDescent="0.3"/>
    <row r="39" spans="8:18" ht="28.2" customHeight="1" x14ac:dyDescent="0.3"/>
    <row r="40" spans="8:18" ht="34.200000000000003" customHeight="1" x14ac:dyDescent="0.3"/>
    <row r="41" spans="8:18" ht="31.2" customHeight="1" x14ac:dyDescent="0.3"/>
  </sheetData>
  <mergeCells count="4">
    <mergeCell ref="D24:E24"/>
    <mergeCell ref="J17:K17"/>
    <mergeCell ref="L17:N17"/>
    <mergeCell ref="P17:R17"/>
  </mergeCells>
  <pageMargins left="0.7" right="0.7" top="0.75" bottom="0.75" header="0.3" footer="0.3"/>
  <pageSetup scale="2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E10:L42"/>
  <sheetViews>
    <sheetView zoomScale="70" zoomScaleNormal="70" workbookViewId="0"/>
  </sheetViews>
  <sheetFormatPr defaultColWidth="8.88671875" defaultRowHeight="14.4" x14ac:dyDescent="0.3"/>
  <cols>
    <col min="1" max="4" width="8.88671875" style="5"/>
    <col min="5" max="5" width="18.88671875" style="5" customWidth="1"/>
    <col min="6" max="6" width="17.33203125" style="5" customWidth="1"/>
    <col min="7" max="7" width="22" style="5" customWidth="1"/>
    <col min="8" max="8" width="12" style="5" customWidth="1"/>
    <col min="9" max="9" width="11.33203125" style="5" customWidth="1"/>
    <col min="10" max="10" width="8.88671875" style="5"/>
    <col min="11" max="11" width="11.6640625" style="5" customWidth="1"/>
    <col min="12" max="12" width="11.88671875" style="5" customWidth="1"/>
    <col min="13" max="16384" width="8.88671875" style="5"/>
  </cols>
  <sheetData>
    <row r="10" spans="5:7" x14ac:dyDescent="0.3">
      <c r="F10" s="6"/>
      <c r="G10" s="6"/>
    </row>
    <row r="11" spans="5:7" ht="109.2" customHeight="1" x14ac:dyDescent="0.3">
      <c r="E11" s="12" t="s">
        <v>7</v>
      </c>
      <c r="F11" s="12" t="s">
        <v>8</v>
      </c>
      <c r="G11" s="22" t="s">
        <v>14</v>
      </c>
    </row>
    <row r="12" spans="5:7" ht="24" x14ac:dyDescent="0.3">
      <c r="E12" s="12">
        <v>1</v>
      </c>
      <c r="F12" s="23">
        <v>43.8</v>
      </c>
      <c r="G12" s="24">
        <v>200</v>
      </c>
    </row>
    <row r="13" spans="5:7" ht="24" x14ac:dyDescent="0.3">
      <c r="E13" s="12">
        <v>2</v>
      </c>
      <c r="F13" s="23">
        <v>47.4</v>
      </c>
      <c r="G13" s="24">
        <v>250</v>
      </c>
    </row>
    <row r="14" spans="5:7" ht="24" x14ac:dyDescent="0.3">
      <c r="E14" s="12">
        <v>3</v>
      </c>
      <c r="F14" s="23">
        <v>47.9</v>
      </c>
      <c r="G14" s="24">
        <v>191</v>
      </c>
    </row>
    <row r="15" spans="5:7" ht="24" x14ac:dyDescent="0.3">
      <c r="E15" s="12">
        <v>4</v>
      </c>
      <c r="F15" s="23">
        <v>40</v>
      </c>
      <c r="G15" s="24">
        <v>163</v>
      </c>
    </row>
    <row r="16" spans="5:7" ht="24" x14ac:dyDescent="0.3">
      <c r="E16" s="12">
        <v>5</v>
      </c>
      <c r="F16" s="23">
        <v>45.4</v>
      </c>
      <c r="G16" s="24">
        <v>170</v>
      </c>
    </row>
    <row r="17" spans="5:7" ht="24" x14ac:dyDescent="0.3">
      <c r="E17" s="12">
        <v>6</v>
      </c>
      <c r="F17" s="23">
        <v>67.400000000000006</v>
      </c>
      <c r="G17" s="24">
        <v>358</v>
      </c>
    </row>
    <row r="18" spans="5:7" ht="24" x14ac:dyDescent="0.3">
      <c r="E18" s="12">
        <v>7</v>
      </c>
      <c r="F18" s="23">
        <v>52</v>
      </c>
      <c r="G18" s="24">
        <v>250</v>
      </c>
    </row>
    <row r="19" spans="5:7" ht="24" x14ac:dyDescent="0.3">
      <c r="E19" s="12">
        <v>8</v>
      </c>
      <c r="F19" s="23">
        <v>38.6</v>
      </c>
      <c r="G19" s="24">
        <v>176</v>
      </c>
    </row>
    <row r="20" spans="5:7" ht="24" x14ac:dyDescent="0.3">
      <c r="E20" s="12">
        <v>9</v>
      </c>
      <c r="F20" s="23">
        <v>62.6</v>
      </c>
      <c r="G20" s="24">
        <v>224</v>
      </c>
    </row>
    <row r="21" spans="5:7" ht="24" x14ac:dyDescent="0.3">
      <c r="E21" s="12">
        <v>10</v>
      </c>
      <c r="F21" s="23">
        <v>46</v>
      </c>
      <c r="G21" s="24">
        <v>149</v>
      </c>
    </row>
    <row r="22" spans="5:7" ht="24" x14ac:dyDescent="0.3">
      <c r="E22" s="12">
        <v>11</v>
      </c>
      <c r="F22" s="23">
        <v>44.7</v>
      </c>
      <c r="G22" s="24">
        <v>237</v>
      </c>
    </row>
    <row r="23" spans="5:7" ht="24" x14ac:dyDescent="0.3">
      <c r="E23" s="12">
        <v>12</v>
      </c>
      <c r="F23" s="23">
        <v>47.1</v>
      </c>
      <c r="G23" s="24">
        <v>167</v>
      </c>
    </row>
    <row r="24" spans="5:7" ht="24" x14ac:dyDescent="0.3">
      <c r="E24" s="12">
        <v>13</v>
      </c>
      <c r="F24" s="23">
        <v>52.8</v>
      </c>
      <c r="G24" s="24">
        <v>182</v>
      </c>
    </row>
    <row r="25" spans="5:7" ht="24" x14ac:dyDescent="0.3">
      <c r="E25" s="12">
        <v>14</v>
      </c>
      <c r="F25" s="23">
        <v>35.299999999999997</v>
      </c>
      <c r="G25" s="24">
        <v>152</v>
      </c>
    </row>
    <row r="26" spans="5:7" ht="24" x14ac:dyDescent="0.3">
      <c r="E26" s="12">
        <v>15</v>
      </c>
      <c r="F26" s="23">
        <v>61.8</v>
      </c>
      <c r="G26" s="24">
        <v>287</v>
      </c>
    </row>
    <row r="35" spans="11:12" ht="28.8" x14ac:dyDescent="0.55000000000000004">
      <c r="K35" s="114"/>
      <c r="L35" s="114"/>
    </row>
    <row r="42" spans="11:12" ht="18.600000000000001" customHeight="1" x14ac:dyDescent="0.3"/>
  </sheetData>
  <mergeCells count="1">
    <mergeCell ref="K35:L35"/>
  </mergeCells>
  <pageMargins left="0.7" right="0.7" top="0.75" bottom="0.75" header="0.3" footer="0.3"/>
  <pageSetup scale="4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0:V59"/>
  <sheetViews>
    <sheetView zoomScale="70" zoomScaleNormal="70" workbookViewId="0">
      <selection activeCell="X19" sqref="X19"/>
    </sheetView>
  </sheetViews>
  <sheetFormatPr defaultColWidth="8.88671875" defaultRowHeight="14.4" x14ac:dyDescent="0.3"/>
  <cols>
    <col min="1" max="2" width="8.88671875" style="5"/>
    <col min="3" max="3" width="22.6640625" style="5" customWidth="1"/>
    <col min="4" max="4" width="8.88671875" style="5"/>
    <col min="5" max="5" width="18.88671875" style="5" customWidth="1"/>
    <col min="6" max="6" width="17.33203125" style="5" customWidth="1"/>
    <col min="7" max="7" width="21.6640625" style="5" customWidth="1"/>
    <col min="8" max="8" width="12" style="5" customWidth="1"/>
    <col min="9" max="9" width="11.33203125" style="5" customWidth="1"/>
    <col min="10" max="10" width="8.88671875" style="5"/>
    <col min="11" max="11" width="11.6640625" style="5" customWidth="1"/>
    <col min="12" max="12" width="11.88671875" style="5" customWidth="1"/>
    <col min="13" max="13" width="18.109375" style="5" customWidth="1"/>
    <col min="14" max="14" width="19.5546875" style="5" customWidth="1"/>
    <col min="15" max="20" width="8.88671875" style="5"/>
    <col min="21" max="21" width="16" style="5" customWidth="1"/>
    <col min="22" max="24" width="8.88671875" style="5"/>
    <col min="25" max="25" width="15.5546875" style="5" customWidth="1"/>
    <col min="26" max="16384" width="8.88671875" style="5"/>
  </cols>
  <sheetData>
    <row r="10" spans="5:7" x14ac:dyDescent="0.3">
      <c r="F10" s="6"/>
      <c r="G10" s="6"/>
    </row>
    <row r="11" spans="5:7" ht="109.2" customHeight="1" x14ac:dyDescent="0.3">
      <c r="E11" s="12" t="s">
        <v>7</v>
      </c>
      <c r="F11" s="12" t="s">
        <v>8</v>
      </c>
      <c r="G11" s="22" t="s">
        <v>14</v>
      </c>
    </row>
    <row r="12" spans="5:7" ht="24" x14ac:dyDescent="0.3">
      <c r="E12" s="12">
        <v>1</v>
      </c>
      <c r="F12" s="23">
        <v>43.8</v>
      </c>
      <c r="G12" s="24">
        <v>200</v>
      </c>
    </row>
    <row r="13" spans="5:7" ht="24" x14ac:dyDescent="0.3">
      <c r="E13" s="12">
        <v>2</v>
      </c>
      <c r="F13" s="23">
        <v>47.4</v>
      </c>
      <c r="G13" s="24">
        <v>250</v>
      </c>
    </row>
    <row r="14" spans="5:7" ht="24" x14ac:dyDescent="0.3">
      <c r="E14" s="12">
        <v>3</v>
      </c>
      <c r="F14" s="23">
        <v>47.9</v>
      </c>
      <c r="G14" s="24">
        <v>191</v>
      </c>
    </row>
    <row r="15" spans="5:7" ht="24" x14ac:dyDescent="0.3">
      <c r="E15" s="12">
        <v>4</v>
      </c>
      <c r="F15" s="23">
        <v>40</v>
      </c>
      <c r="G15" s="24">
        <v>163</v>
      </c>
    </row>
    <row r="16" spans="5:7" ht="24" x14ac:dyDescent="0.3">
      <c r="E16" s="12">
        <v>5</v>
      </c>
      <c r="F16" s="23">
        <v>45.4</v>
      </c>
      <c r="G16" s="24">
        <v>170</v>
      </c>
    </row>
    <row r="17" spans="5:22" ht="24" x14ac:dyDescent="0.3">
      <c r="E17" s="12">
        <v>6</v>
      </c>
      <c r="F17" s="23">
        <v>67.400000000000006</v>
      </c>
      <c r="G17" s="24">
        <v>358</v>
      </c>
    </row>
    <row r="18" spans="5:22" ht="24.6" thickBot="1" x14ac:dyDescent="0.35">
      <c r="E18" s="12">
        <v>7</v>
      </c>
      <c r="F18" s="23">
        <v>52</v>
      </c>
      <c r="G18" s="24">
        <v>250</v>
      </c>
    </row>
    <row r="19" spans="5:22" ht="24" x14ac:dyDescent="0.3">
      <c r="E19" s="12">
        <v>8</v>
      </c>
      <c r="F19" s="23">
        <v>38.6</v>
      </c>
      <c r="G19" s="24">
        <v>176</v>
      </c>
      <c r="M19" t="s">
        <v>15</v>
      </c>
      <c r="N19"/>
      <c r="O19"/>
      <c r="P19"/>
      <c r="Q19"/>
      <c r="R19"/>
      <c r="S19"/>
      <c r="T19" s="32"/>
      <c r="U19" s="32" t="s">
        <v>59</v>
      </c>
      <c r="V19" s="32" t="s">
        <v>60</v>
      </c>
    </row>
    <row r="20" spans="5:22" ht="24.6" thickBot="1" x14ac:dyDescent="0.35">
      <c r="E20" s="12">
        <v>9</v>
      </c>
      <c r="F20" s="23">
        <v>62.6</v>
      </c>
      <c r="G20" s="24">
        <v>224</v>
      </c>
      <c r="M20"/>
      <c r="N20"/>
      <c r="O20"/>
      <c r="P20"/>
      <c r="Q20"/>
      <c r="R20"/>
      <c r="S20"/>
      <c r="T20" s="30" t="s">
        <v>59</v>
      </c>
      <c r="U20" s="30">
        <v>1</v>
      </c>
      <c r="V20" s="30"/>
    </row>
    <row r="21" spans="5:22" ht="29.4" thickBot="1" x14ac:dyDescent="0.6">
      <c r="E21" s="12">
        <v>10</v>
      </c>
      <c r="F21" s="23">
        <v>46</v>
      </c>
      <c r="G21" s="24">
        <v>149</v>
      </c>
      <c r="M21" s="33" t="s">
        <v>16</v>
      </c>
      <c r="N21" s="33"/>
      <c r="O21"/>
      <c r="P21"/>
      <c r="Q21"/>
      <c r="R21"/>
      <c r="S21"/>
      <c r="T21" s="31" t="s">
        <v>60</v>
      </c>
      <c r="U21" s="58">
        <v>0.78209300981989704</v>
      </c>
      <c r="V21" s="31">
        <v>1</v>
      </c>
    </row>
    <row r="22" spans="5:22" ht="31.8" thickBot="1" x14ac:dyDescent="0.35">
      <c r="E22" s="12">
        <v>11</v>
      </c>
      <c r="F22" s="23">
        <v>44.7</v>
      </c>
      <c r="G22" s="24">
        <v>237</v>
      </c>
      <c r="M22" s="30" t="s">
        <v>17</v>
      </c>
      <c r="N22" s="45">
        <v>0.78209300981989716</v>
      </c>
      <c r="O22"/>
      <c r="P22"/>
      <c r="Q22"/>
      <c r="R22"/>
      <c r="S22"/>
    </row>
    <row r="23" spans="5:22" ht="24" x14ac:dyDescent="0.3">
      <c r="E23" s="12">
        <v>12</v>
      </c>
      <c r="F23" s="23">
        <v>47.1</v>
      </c>
      <c r="G23" s="24">
        <v>167</v>
      </c>
      <c r="M23" s="30" t="s">
        <v>18</v>
      </c>
      <c r="N23" s="30">
        <v>0.61166947600914567</v>
      </c>
      <c r="O23"/>
      <c r="P23"/>
      <c r="Q23"/>
      <c r="R23"/>
      <c r="S23"/>
      <c r="T23" s="32"/>
      <c r="U23" s="32" t="s">
        <v>59</v>
      </c>
      <c r="V23" s="32" t="s">
        <v>60</v>
      </c>
    </row>
    <row r="24" spans="5:22" ht="24" x14ac:dyDescent="0.3">
      <c r="E24" s="12">
        <v>13</v>
      </c>
      <c r="F24" s="23">
        <v>52.8</v>
      </c>
      <c r="G24" s="24">
        <v>182</v>
      </c>
      <c r="M24" s="30" t="s">
        <v>19</v>
      </c>
      <c r="N24" s="30">
        <v>0.58179789724061837</v>
      </c>
      <c r="O24"/>
      <c r="P24"/>
      <c r="Q24"/>
      <c r="R24"/>
      <c r="S24"/>
      <c r="T24" s="30" t="s">
        <v>59</v>
      </c>
      <c r="U24" s="30">
        <v>1</v>
      </c>
      <c r="V24" s="30"/>
    </row>
    <row r="25" spans="5:22" ht="24.6" thickBot="1" x14ac:dyDescent="0.35">
      <c r="E25" s="12">
        <v>14</v>
      </c>
      <c r="F25" s="23">
        <v>35.299999999999997</v>
      </c>
      <c r="G25" s="24">
        <v>152</v>
      </c>
      <c r="M25" s="30" t="s">
        <v>20</v>
      </c>
      <c r="N25" s="30">
        <v>5.8920853004041787</v>
      </c>
      <c r="O25"/>
      <c r="P25"/>
      <c r="Q25"/>
      <c r="R25"/>
      <c r="S25"/>
      <c r="T25" s="31" t="s">
        <v>60</v>
      </c>
      <c r="U25" s="31">
        <v>0.78209300981989704</v>
      </c>
      <c r="V25" s="31">
        <v>1</v>
      </c>
    </row>
    <row r="26" spans="5:22" ht="24.6" thickBot="1" x14ac:dyDescent="0.35">
      <c r="E26" s="12">
        <v>15</v>
      </c>
      <c r="F26" s="23">
        <v>61.8</v>
      </c>
      <c r="G26" s="24">
        <v>287</v>
      </c>
      <c r="M26" s="31" t="s">
        <v>21</v>
      </c>
      <c r="N26" s="31">
        <v>15</v>
      </c>
      <c r="O26"/>
      <c r="P26"/>
      <c r="Q26"/>
      <c r="R26"/>
      <c r="S26"/>
      <c r="T26"/>
      <c r="U26"/>
    </row>
    <row r="27" spans="5:22" x14ac:dyDescent="0.3">
      <c r="M27"/>
      <c r="N27"/>
      <c r="O27"/>
      <c r="P27"/>
      <c r="Q27"/>
      <c r="R27"/>
      <c r="S27"/>
      <c r="T27"/>
      <c r="U27"/>
    </row>
    <row r="28" spans="5:22" ht="15" thickBot="1" x14ac:dyDescent="0.35">
      <c r="M28" t="s">
        <v>22</v>
      </c>
      <c r="N28"/>
      <c r="O28"/>
      <c r="P28"/>
      <c r="Q28"/>
      <c r="R28"/>
      <c r="S28"/>
      <c r="T28"/>
      <c r="U28"/>
    </row>
    <row r="29" spans="5:22" x14ac:dyDescent="0.3">
      <c r="M29" s="32"/>
      <c r="N29" s="32" t="s">
        <v>27</v>
      </c>
      <c r="O29" s="32" t="s">
        <v>28</v>
      </c>
      <c r="P29" s="32" t="s">
        <v>29</v>
      </c>
      <c r="Q29" s="32" t="s">
        <v>30</v>
      </c>
      <c r="R29" s="32" t="s">
        <v>31</v>
      </c>
      <c r="S29"/>
      <c r="T29"/>
      <c r="U29"/>
    </row>
    <row r="30" spans="5:22" x14ac:dyDescent="0.3">
      <c r="M30" s="30" t="s">
        <v>23</v>
      </c>
      <c r="N30" s="30">
        <v>1</v>
      </c>
      <c r="O30" s="30">
        <v>710.8806338992265</v>
      </c>
      <c r="P30" s="30">
        <v>710.8806338992265</v>
      </c>
      <c r="Q30" s="30">
        <v>20.476637031772878</v>
      </c>
      <c r="R30" s="30">
        <v>5.704833383800012E-4</v>
      </c>
      <c r="S30"/>
      <c r="T30"/>
      <c r="U30"/>
    </row>
    <row r="31" spans="5:22" x14ac:dyDescent="0.3">
      <c r="M31" s="30" t="s">
        <v>24</v>
      </c>
      <c r="N31" s="30">
        <v>13</v>
      </c>
      <c r="O31" s="30">
        <v>451.31669943410702</v>
      </c>
      <c r="P31" s="30">
        <v>34.716669187238999</v>
      </c>
      <c r="Q31" s="30"/>
      <c r="R31" s="30"/>
      <c r="S31"/>
      <c r="T31"/>
      <c r="U31"/>
    </row>
    <row r="32" spans="5:22" ht="15" thickBot="1" x14ac:dyDescent="0.35">
      <c r="M32" s="31" t="s">
        <v>25</v>
      </c>
      <c r="N32" s="31">
        <v>14</v>
      </c>
      <c r="O32" s="31">
        <v>1162.1973333333335</v>
      </c>
      <c r="P32" s="31"/>
      <c r="Q32" s="31"/>
      <c r="R32" s="31"/>
      <c r="S32"/>
      <c r="T32"/>
      <c r="U32"/>
    </row>
    <row r="33" spans="11:21" ht="15" thickBot="1" x14ac:dyDescent="0.35">
      <c r="M33"/>
      <c r="N33"/>
      <c r="O33"/>
      <c r="P33"/>
      <c r="Q33"/>
      <c r="R33"/>
      <c r="S33"/>
      <c r="T33"/>
      <c r="U33"/>
    </row>
    <row r="34" spans="11:21" x14ac:dyDescent="0.3">
      <c r="M34" s="32"/>
      <c r="N34" s="32" t="s">
        <v>32</v>
      </c>
      <c r="O34" s="32" t="s">
        <v>20</v>
      </c>
      <c r="P34" s="32" t="s">
        <v>33</v>
      </c>
      <c r="Q34" s="32" t="s">
        <v>34</v>
      </c>
      <c r="R34" s="32" t="s">
        <v>35</v>
      </c>
      <c r="S34" s="32" t="s">
        <v>36</v>
      </c>
      <c r="T34" s="32" t="s">
        <v>37</v>
      </c>
      <c r="U34" s="32" t="s">
        <v>38</v>
      </c>
    </row>
    <row r="35" spans="11:21" ht="28.8" x14ac:dyDescent="0.55000000000000004">
      <c r="K35" s="114"/>
      <c r="L35" s="114"/>
      <c r="M35" s="30" t="s">
        <v>26</v>
      </c>
      <c r="N35" s="54">
        <v>23.004826084864124</v>
      </c>
      <c r="O35" s="30">
        <v>5.9113523144729188</v>
      </c>
      <c r="P35" s="30">
        <v>3.8916350880560451</v>
      </c>
      <c r="Q35" s="30">
        <v>1.8553021853989701E-3</v>
      </c>
      <c r="R35" s="30">
        <v>10.234125827368045</v>
      </c>
      <c r="S35" s="30">
        <v>35.775526342360202</v>
      </c>
      <c r="T35" s="30">
        <v>10.234125827368045</v>
      </c>
      <c r="U35" s="30">
        <v>35.775526342360202</v>
      </c>
    </row>
    <row r="36" spans="11:21" ht="26.4" thickBot="1" x14ac:dyDescent="0.55000000000000004">
      <c r="M36" s="31" t="s">
        <v>39</v>
      </c>
      <c r="N36" s="55">
        <v>0.12285412190337075</v>
      </c>
      <c r="O36" s="31">
        <v>2.7149411251138979E-2</v>
      </c>
      <c r="P36" s="31">
        <v>4.525111825333477</v>
      </c>
      <c r="Q36" s="31">
        <v>5.7048333838000218E-4</v>
      </c>
      <c r="R36" s="31">
        <v>6.4201384794991809E-2</v>
      </c>
      <c r="S36" s="31">
        <v>0.18150685901174968</v>
      </c>
      <c r="T36" s="31">
        <v>6.4201384794991809E-2</v>
      </c>
      <c r="U36" s="31">
        <v>0.18150685901174968</v>
      </c>
    </row>
    <row r="37" spans="11:21" x14ac:dyDescent="0.3">
      <c r="M37"/>
      <c r="N37"/>
      <c r="O37"/>
      <c r="P37"/>
      <c r="Q37"/>
      <c r="R37"/>
      <c r="S37"/>
      <c r="T37"/>
      <c r="U37"/>
    </row>
    <row r="38" spans="11:21" x14ac:dyDescent="0.3">
      <c r="M38"/>
      <c r="N38"/>
      <c r="O38"/>
      <c r="P38"/>
      <c r="Q38"/>
      <c r="R38"/>
      <c r="S38"/>
      <c r="T38"/>
      <c r="U38"/>
    </row>
    <row r="39" spans="11:21" x14ac:dyDescent="0.3">
      <c r="M39"/>
      <c r="N39"/>
      <c r="O39"/>
      <c r="P39"/>
      <c r="Q39"/>
      <c r="R39"/>
      <c r="S39"/>
      <c r="T39"/>
      <c r="U39"/>
    </row>
    <row r="42" spans="11:21" ht="24.6" customHeight="1" x14ac:dyDescent="0.3"/>
    <row r="59" spans="2:10" x14ac:dyDescent="0.3">
      <c r="B59"/>
      <c r="C59"/>
      <c r="D59"/>
      <c r="E59"/>
      <c r="F59"/>
      <c r="G59"/>
      <c r="H59"/>
      <c r="I59"/>
      <c r="J59"/>
    </row>
  </sheetData>
  <mergeCells count="1">
    <mergeCell ref="K35:L35"/>
  </mergeCells>
  <pageMargins left="0.7" right="0.7" top="0.75" bottom="0.75" header="0.3" footer="0.3"/>
  <pageSetup scale="4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E19:W53"/>
  <sheetViews>
    <sheetView zoomScale="70" zoomScaleNormal="70" workbookViewId="0"/>
  </sheetViews>
  <sheetFormatPr defaultColWidth="8.88671875" defaultRowHeight="14.4" x14ac:dyDescent="0.3"/>
  <cols>
    <col min="1" max="4" width="8.88671875" style="5"/>
    <col min="5" max="5" width="17.6640625" style="5" customWidth="1"/>
    <col min="6" max="6" width="16.88671875" style="5" customWidth="1"/>
    <col min="7" max="7" width="19.33203125" style="5" customWidth="1"/>
    <col min="8" max="8" width="12" style="5" customWidth="1"/>
    <col min="9" max="9" width="11.33203125" style="5" customWidth="1"/>
    <col min="10" max="10" width="8.88671875" style="5"/>
    <col min="11" max="11" width="11.6640625" style="5" customWidth="1"/>
    <col min="12" max="12" width="11.88671875" style="5" customWidth="1"/>
    <col min="13" max="16384" width="8.88671875" style="5"/>
  </cols>
  <sheetData>
    <row r="19" spans="5:23" x14ac:dyDescent="0.3">
      <c r="F19" s="6" t="s">
        <v>4</v>
      </c>
      <c r="G19" s="6" t="s">
        <v>3</v>
      </c>
    </row>
    <row r="20" spans="5:23" ht="106.2" customHeight="1" x14ac:dyDescent="0.3">
      <c r="E20" s="12" t="s">
        <v>7</v>
      </c>
      <c r="F20" s="12" t="s">
        <v>8</v>
      </c>
      <c r="G20" s="22" t="s">
        <v>14</v>
      </c>
    </row>
    <row r="21" spans="5:23" ht="24" x14ac:dyDescent="0.3">
      <c r="E21" s="12">
        <v>1</v>
      </c>
      <c r="F21" s="23">
        <v>43.8</v>
      </c>
      <c r="G21" s="24">
        <v>200</v>
      </c>
    </row>
    <row r="22" spans="5:23" ht="24" x14ac:dyDescent="0.3">
      <c r="E22" s="12">
        <v>2</v>
      </c>
      <c r="F22" s="23">
        <v>47.4</v>
      </c>
      <c r="G22" s="24">
        <v>250</v>
      </c>
    </row>
    <row r="23" spans="5:23" ht="24" x14ac:dyDescent="0.3">
      <c r="E23" s="12">
        <v>3</v>
      </c>
      <c r="F23" s="23">
        <v>47.9</v>
      </c>
      <c r="G23" s="24">
        <v>191</v>
      </c>
    </row>
    <row r="24" spans="5:23" ht="24" x14ac:dyDescent="0.3">
      <c r="E24" s="12">
        <v>4</v>
      </c>
      <c r="F24" s="23">
        <v>40</v>
      </c>
      <c r="G24" s="24">
        <v>163</v>
      </c>
    </row>
    <row r="25" spans="5:23" ht="24" x14ac:dyDescent="0.3">
      <c r="E25" s="12">
        <v>5</v>
      </c>
      <c r="F25" s="23">
        <v>45.4</v>
      </c>
      <c r="G25" s="24">
        <v>170</v>
      </c>
    </row>
    <row r="26" spans="5:23" ht="24" x14ac:dyDescent="0.3">
      <c r="E26" s="12">
        <v>6</v>
      </c>
      <c r="F26" s="23">
        <v>67.400000000000006</v>
      </c>
      <c r="G26" s="24">
        <v>358</v>
      </c>
    </row>
    <row r="27" spans="5:23" ht="24" x14ac:dyDescent="0.3">
      <c r="E27" s="12">
        <v>7</v>
      </c>
      <c r="F27" s="23">
        <v>52</v>
      </c>
      <c r="G27" s="24">
        <v>250</v>
      </c>
    </row>
    <row r="28" spans="5:23" ht="24" x14ac:dyDescent="0.3">
      <c r="E28" s="12">
        <v>8</v>
      </c>
      <c r="F28" s="23">
        <v>38.6</v>
      </c>
      <c r="G28" s="24">
        <v>176</v>
      </c>
    </row>
    <row r="29" spans="5:23" ht="24" x14ac:dyDescent="0.3">
      <c r="E29" s="12">
        <v>9</v>
      </c>
      <c r="F29" s="23">
        <v>62.6</v>
      </c>
      <c r="G29" s="24">
        <v>224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5:23" ht="24" x14ac:dyDescent="0.3">
      <c r="E30" s="12">
        <v>10</v>
      </c>
      <c r="F30" s="23">
        <v>46</v>
      </c>
      <c r="G30" s="24">
        <v>149</v>
      </c>
      <c r="N30" s="26"/>
      <c r="O30" s="26"/>
      <c r="P30" s="25"/>
      <c r="Q30" s="25"/>
      <c r="R30" s="25"/>
      <c r="S30" s="25"/>
      <c r="T30" s="25"/>
      <c r="U30" s="25"/>
      <c r="V30" s="25"/>
      <c r="W30" s="25"/>
    </row>
    <row r="31" spans="5:23" ht="24" x14ac:dyDescent="0.3">
      <c r="E31" s="12">
        <v>11</v>
      </c>
      <c r="F31" s="23">
        <v>44.7</v>
      </c>
      <c r="G31" s="24">
        <v>237</v>
      </c>
      <c r="N31" s="7"/>
      <c r="O31" s="7"/>
      <c r="P31" s="25"/>
      <c r="Q31" s="25"/>
      <c r="R31" s="25"/>
      <c r="S31" s="25"/>
      <c r="T31" s="25"/>
      <c r="U31" s="25"/>
      <c r="V31" s="25"/>
      <c r="W31" s="25"/>
    </row>
    <row r="32" spans="5:23" ht="24" x14ac:dyDescent="0.3">
      <c r="E32" s="12">
        <v>12</v>
      </c>
      <c r="F32" s="23">
        <v>47.1</v>
      </c>
      <c r="G32" s="24">
        <v>167</v>
      </c>
      <c r="N32" s="7"/>
      <c r="O32" s="7"/>
      <c r="P32" s="25"/>
      <c r="Q32" s="25"/>
      <c r="R32" s="25"/>
      <c r="S32" s="25"/>
      <c r="T32" s="25"/>
      <c r="U32" s="25"/>
      <c r="V32" s="25"/>
      <c r="W32" s="25"/>
    </row>
    <row r="33" spans="5:23" ht="24" x14ac:dyDescent="0.3">
      <c r="E33" s="12">
        <v>13</v>
      </c>
      <c r="F33" s="23">
        <v>52.8</v>
      </c>
      <c r="G33" s="24">
        <v>182</v>
      </c>
      <c r="N33" s="7"/>
      <c r="O33" s="7"/>
      <c r="P33" s="25"/>
      <c r="Q33" s="25"/>
      <c r="R33" s="25"/>
      <c r="S33" s="25"/>
      <c r="T33" s="25"/>
      <c r="U33" s="25"/>
      <c r="V33" s="25"/>
      <c r="W33" s="25"/>
    </row>
    <row r="34" spans="5:23" ht="24" x14ac:dyDescent="0.3">
      <c r="E34" s="12">
        <v>14</v>
      </c>
      <c r="F34" s="23">
        <v>35.299999999999997</v>
      </c>
      <c r="G34" s="24">
        <v>152</v>
      </c>
      <c r="N34" s="7"/>
      <c r="O34" s="7"/>
      <c r="P34" s="25"/>
      <c r="Q34" s="25"/>
      <c r="R34" s="25"/>
      <c r="S34" s="25"/>
      <c r="T34" s="25"/>
      <c r="U34" s="25"/>
      <c r="V34" s="25"/>
      <c r="W34" s="25"/>
    </row>
    <row r="35" spans="5:23" ht="24" x14ac:dyDescent="0.3">
      <c r="E35" s="12">
        <v>15</v>
      </c>
      <c r="F35" s="23">
        <v>61.8</v>
      </c>
      <c r="G35" s="24">
        <v>287</v>
      </c>
      <c r="N35" s="7"/>
      <c r="O35" s="7"/>
      <c r="P35" s="25"/>
      <c r="Q35" s="25"/>
      <c r="R35" s="25"/>
      <c r="S35" s="25"/>
      <c r="T35" s="25"/>
      <c r="U35" s="25"/>
      <c r="V35" s="25"/>
      <c r="W35" s="25"/>
    </row>
    <row r="36" spans="5:23" x14ac:dyDescent="0.3"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5:23" x14ac:dyDescent="0.3"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5:23" x14ac:dyDescent="0.3">
      <c r="N38" s="27"/>
      <c r="O38" s="27"/>
      <c r="P38" s="27"/>
      <c r="Q38" s="27"/>
      <c r="R38" s="27"/>
      <c r="S38" s="27"/>
      <c r="T38" s="25"/>
      <c r="U38" s="25"/>
      <c r="V38" s="25"/>
      <c r="W38" s="25"/>
    </row>
    <row r="39" spans="5:23" x14ac:dyDescent="0.3">
      <c r="N39" s="7"/>
      <c r="O39" s="7"/>
      <c r="P39" s="7"/>
      <c r="Q39" s="7"/>
      <c r="R39" s="7"/>
      <c r="S39" s="7"/>
      <c r="T39" s="25"/>
      <c r="U39" s="25"/>
      <c r="V39" s="25"/>
      <c r="W39" s="25"/>
    </row>
    <row r="40" spans="5:23" x14ac:dyDescent="0.3">
      <c r="N40" s="7"/>
      <c r="O40" s="7"/>
      <c r="P40" s="7"/>
      <c r="Q40" s="7"/>
      <c r="R40" s="7"/>
      <c r="S40" s="7"/>
      <c r="T40" s="25"/>
      <c r="U40" s="25"/>
      <c r="V40" s="25"/>
      <c r="W40" s="25"/>
    </row>
    <row r="41" spans="5:23" x14ac:dyDescent="0.3">
      <c r="N41" s="7"/>
      <c r="O41" s="7"/>
      <c r="P41" s="7"/>
      <c r="Q41" s="7"/>
      <c r="R41" s="7"/>
      <c r="S41" s="7"/>
      <c r="T41" s="25"/>
      <c r="U41" s="25"/>
      <c r="V41" s="25"/>
      <c r="W41" s="25"/>
    </row>
    <row r="42" spans="5:23" x14ac:dyDescent="0.3"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5:23" x14ac:dyDescent="0.3">
      <c r="N43" s="27"/>
      <c r="O43" s="27"/>
      <c r="P43" s="27"/>
      <c r="Q43" s="27"/>
      <c r="R43" s="27"/>
      <c r="S43" s="27"/>
      <c r="T43" s="27"/>
      <c r="U43" s="27"/>
      <c r="V43" s="27"/>
      <c r="W43" s="25"/>
    </row>
    <row r="44" spans="5:23" x14ac:dyDescent="0.3">
      <c r="N44" s="7"/>
      <c r="O44" s="7"/>
      <c r="P44" s="7"/>
      <c r="Q44" s="7"/>
      <c r="R44" s="7"/>
      <c r="S44" s="7"/>
      <c r="T44" s="7"/>
      <c r="U44" s="7"/>
      <c r="V44" s="7"/>
      <c r="W44" s="25"/>
    </row>
    <row r="45" spans="5:23" x14ac:dyDescent="0.3">
      <c r="N45" s="7"/>
      <c r="O45" s="7"/>
      <c r="P45" s="7"/>
      <c r="Q45" s="7"/>
      <c r="R45" s="7"/>
      <c r="S45" s="7"/>
      <c r="T45" s="7"/>
      <c r="U45" s="7"/>
      <c r="V45" s="7"/>
      <c r="W45" s="25"/>
    </row>
    <row r="46" spans="5:23" x14ac:dyDescent="0.3"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5:23" x14ac:dyDescent="0.3"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5:23" x14ac:dyDescent="0.3"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4:23" x14ac:dyDescent="0.3"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4:23" x14ac:dyDescent="0.3"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14:23" ht="18.600000000000001" customHeight="1" x14ac:dyDescent="0.3"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14:23" x14ac:dyDescent="0.3"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4:23" x14ac:dyDescent="0.3">
      <c r="N53" s="25"/>
      <c r="O53" s="25"/>
      <c r="P53" s="25"/>
      <c r="Q53" s="25"/>
      <c r="R53" s="25"/>
      <c r="S53" s="25"/>
      <c r="T53" s="25"/>
      <c r="U53" s="25"/>
      <c r="V53" s="25"/>
      <c r="W53" s="25"/>
    </row>
  </sheetData>
  <pageMargins left="0.7" right="0.7" top="0.75" bottom="0.75" header="0.3" footer="0.3"/>
  <pageSetup scale="3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E19:W51"/>
  <sheetViews>
    <sheetView zoomScale="70" zoomScaleNormal="70" workbookViewId="0">
      <selection activeCell="K19" sqref="K19"/>
    </sheetView>
  </sheetViews>
  <sheetFormatPr defaultColWidth="8.88671875" defaultRowHeight="14.4" x14ac:dyDescent="0.3"/>
  <cols>
    <col min="1" max="4" width="8.88671875" style="5"/>
    <col min="5" max="5" width="17.6640625" style="5" customWidth="1"/>
    <col min="6" max="6" width="17.109375" style="5" customWidth="1"/>
    <col min="7" max="7" width="19.44140625" style="5" customWidth="1"/>
    <col min="8" max="8" width="12" style="5" customWidth="1"/>
    <col min="9" max="9" width="11.33203125" style="5" customWidth="1"/>
    <col min="10" max="10" width="8.88671875" style="5"/>
    <col min="11" max="11" width="11.6640625" style="5" customWidth="1"/>
    <col min="12" max="12" width="11.88671875" style="5" customWidth="1"/>
    <col min="13" max="13" width="8.88671875" style="5"/>
    <col min="14" max="14" width="13.109375" style="5" bestFit="1" customWidth="1"/>
    <col min="15" max="15" width="18.33203125" style="5" customWidth="1"/>
    <col min="16" max="16384" width="8.88671875" style="5"/>
  </cols>
  <sheetData>
    <row r="19" spans="5:23" x14ac:dyDescent="0.3">
      <c r="F19" s="6" t="s">
        <v>4</v>
      </c>
      <c r="G19" s="6" t="s">
        <v>3</v>
      </c>
    </row>
    <row r="20" spans="5:23" ht="106.2" customHeight="1" x14ac:dyDescent="0.3">
      <c r="E20" s="12" t="s">
        <v>7</v>
      </c>
      <c r="F20" s="12" t="s">
        <v>8</v>
      </c>
      <c r="G20" s="22" t="s">
        <v>14</v>
      </c>
    </row>
    <row r="21" spans="5:23" ht="24" x14ac:dyDescent="0.3">
      <c r="E21" s="12">
        <v>1</v>
      </c>
      <c r="F21" s="23">
        <v>43.8</v>
      </c>
      <c r="G21" s="24">
        <v>200</v>
      </c>
    </row>
    <row r="22" spans="5:23" ht="24" x14ac:dyDescent="0.3">
      <c r="E22" s="12">
        <v>2</v>
      </c>
      <c r="F22" s="23">
        <v>47.4</v>
      </c>
      <c r="G22" s="24">
        <v>250</v>
      </c>
      <c r="N22" s="46" t="s">
        <v>16</v>
      </c>
      <c r="O22" s="46"/>
      <c r="P22" s="47"/>
      <c r="Q22" s="47"/>
      <c r="R22" s="47"/>
      <c r="S22" s="47"/>
      <c r="T22" s="47"/>
      <c r="U22" s="47"/>
      <c r="V22" s="47"/>
    </row>
    <row r="23" spans="5:23" ht="31.2" x14ac:dyDescent="0.3">
      <c r="E23" s="12">
        <v>3</v>
      </c>
      <c r="F23" s="23">
        <v>47.9</v>
      </c>
      <c r="G23" s="24">
        <v>191</v>
      </c>
      <c r="N23" s="30" t="s">
        <v>17</v>
      </c>
      <c r="O23" s="45">
        <v>0.78209300981989716</v>
      </c>
      <c r="P23"/>
      <c r="Q23"/>
      <c r="R23"/>
      <c r="S23"/>
      <c r="T23"/>
      <c r="U23"/>
      <c r="V23"/>
    </row>
    <row r="24" spans="5:23" ht="24" x14ac:dyDescent="0.3">
      <c r="E24" s="12">
        <v>4</v>
      </c>
      <c r="F24" s="23">
        <v>40</v>
      </c>
      <c r="G24" s="24">
        <v>163</v>
      </c>
      <c r="N24" s="30" t="s">
        <v>18</v>
      </c>
      <c r="O24" s="30">
        <v>0.61166947600914567</v>
      </c>
      <c r="P24"/>
      <c r="Q24"/>
      <c r="R24"/>
      <c r="S24"/>
      <c r="T24"/>
      <c r="U24"/>
      <c r="V24"/>
    </row>
    <row r="25" spans="5:23" ht="24" x14ac:dyDescent="0.3">
      <c r="E25" s="12">
        <v>5</v>
      </c>
      <c r="F25" s="23">
        <v>45.4</v>
      </c>
      <c r="G25" s="24">
        <v>170</v>
      </c>
      <c r="N25" s="30" t="s">
        <v>19</v>
      </c>
      <c r="O25" s="30">
        <v>0.58179789724061837</v>
      </c>
      <c r="P25"/>
      <c r="Q25"/>
      <c r="R25"/>
      <c r="S25"/>
      <c r="T25"/>
      <c r="U25"/>
      <c r="V25"/>
    </row>
    <row r="26" spans="5:23" ht="24" x14ac:dyDescent="0.3">
      <c r="E26" s="12">
        <v>6</v>
      </c>
      <c r="F26" s="23">
        <v>67.400000000000006</v>
      </c>
      <c r="G26" s="24">
        <v>358</v>
      </c>
      <c r="N26" s="30" t="s">
        <v>20</v>
      </c>
      <c r="O26" s="30">
        <v>5.8920853004041787</v>
      </c>
      <c r="P26"/>
      <c r="Q26"/>
      <c r="R26"/>
      <c r="S26"/>
      <c r="T26"/>
      <c r="U26"/>
      <c r="V26"/>
    </row>
    <row r="27" spans="5:23" ht="24.6" thickBot="1" x14ac:dyDescent="0.35">
      <c r="E27" s="12">
        <v>7</v>
      </c>
      <c r="F27" s="23">
        <v>52</v>
      </c>
      <c r="G27" s="24">
        <v>250</v>
      </c>
      <c r="N27" s="31" t="s">
        <v>21</v>
      </c>
      <c r="O27" s="31">
        <v>15</v>
      </c>
      <c r="P27"/>
      <c r="Q27"/>
      <c r="R27"/>
      <c r="S27"/>
      <c r="T27"/>
      <c r="U27"/>
      <c r="V27"/>
    </row>
    <row r="28" spans="5:23" ht="24" x14ac:dyDescent="0.3">
      <c r="E28" s="12">
        <v>8</v>
      </c>
      <c r="F28" s="23">
        <v>38.6</v>
      </c>
      <c r="G28" s="24">
        <v>176</v>
      </c>
      <c r="N28"/>
      <c r="O28"/>
      <c r="P28"/>
      <c r="Q28"/>
      <c r="R28"/>
      <c r="S28"/>
      <c r="T28"/>
      <c r="U28"/>
      <c r="V28"/>
    </row>
    <row r="29" spans="5:23" ht="24.6" thickBot="1" x14ac:dyDescent="0.35">
      <c r="E29" s="12">
        <v>9</v>
      </c>
      <c r="F29" s="23">
        <v>62.6</v>
      </c>
      <c r="G29" s="24">
        <v>224</v>
      </c>
      <c r="N29" t="s">
        <v>22</v>
      </c>
      <c r="O29"/>
      <c r="P29"/>
      <c r="Q29"/>
      <c r="R29"/>
      <c r="S29"/>
      <c r="T29"/>
      <c r="U29"/>
      <c r="V29"/>
      <c r="W29" s="25"/>
    </row>
    <row r="30" spans="5:23" ht="24" x14ac:dyDescent="0.3">
      <c r="E30" s="12">
        <v>10</v>
      </c>
      <c r="F30" s="23">
        <v>46</v>
      </c>
      <c r="G30" s="24">
        <v>149</v>
      </c>
      <c r="N30" s="32"/>
      <c r="O30" s="32" t="s">
        <v>27</v>
      </c>
      <c r="P30" s="32" t="s">
        <v>28</v>
      </c>
      <c r="Q30" s="32" t="s">
        <v>29</v>
      </c>
      <c r="R30" s="32" t="s">
        <v>30</v>
      </c>
      <c r="S30" s="32" t="s">
        <v>31</v>
      </c>
      <c r="T30"/>
      <c r="U30"/>
      <c r="V30"/>
      <c r="W30" s="25"/>
    </row>
    <row r="31" spans="5:23" ht="24" x14ac:dyDescent="0.3">
      <c r="E31" s="12">
        <v>11</v>
      </c>
      <c r="F31" s="23">
        <v>44.7</v>
      </c>
      <c r="G31" s="24">
        <v>237</v>
      </c>
      <c r="N31" s="30" t="s">
        <v>23</v>
      </c>
      <c r="O31" s="30">
        <v>1</v>
      </c>
      <c r="P31" s="30">
        <v>710.8806338992265</v>
      </c>
      <c r="Q31" s="30">
        <v>710.8806338992265</v>
      </c>
      <c r="R31" s="30">
        <v>20.476637031772878</v>
      </c>
      <c r="S31" s="30">
        <v>5.704833383800012E-4</v>
      </c>
      <c r="T31"/>
      <c r="U31"/>
      <c r="V31"/>
      <c r="W31" s="25"/>
    </row>
    <row r="32" spans="5:23" ht="24" x14ac:dyDescent="0.3">
      <c r="E32" s="12">
        <v>12</v>
      </c>
      <c r="F32" s="23">
        <v>47.1</v>
      </c>
      <c r="G32" s="24">
        <v>167</v>
      </c>
      <c r="N32" s="30" t="s">
        <v>24</v>
      </c>
      <c r="O32" s="30">
        <v>13</v>
      </c>
      <c r="P32" s="30">
        <v>451.31669943410702</v>
      </c>
      <c r="Q32" s="30">
        <v>34.716669187238999</v>
      </c>
      <c r="R32" s="30"/>
      <c r="S32" s="30"/>
      <c r="T32"/>
      <c r="U32"/>
      <c r="V32"/>
      <c r="W32" s="25"/>
    </row>
    <row r="33" spans="5:23" ht="24.6" thickBot="1" x14ac:dyDescent="0.35">
      <c r="E33" s="12">
        <v>13</v>
      </c>
      <c r="F33" s="23">
        <v>52.8</v>
      </c>
      <c r="G33" s="24">
        <v>182</v>
      </c>
      <c r="N33" s="31" t="s">
        <v>25</v>
      </c>
      <c r="O33" s="31">
        <v>14</v>
      </c>
      <c r="P33" s="31">
        <v>1162.1973333333335</v>
      </c>
      <c r="Q33" s="31"/>
      <c r="R33" s="31"/>
      <c r="S33" s="31"/>
      <c r="T33"/>
      <c r="U33"/>
      <c r="V33"/>
      <c r="W33" s="25"/>
    </row>
    <row r="34" spans="5:23" ht="24.6" thickBot="1" x14ac:dyDescent="0.35">
      <c r="E34" s="12">
        <v>14</v>
      </c>
      <c r="F34" s="23">
        <v>35.299999999999997</v>
      </c>
      <c r="G34" s="24">
        <v>152</v>
      </c>
      <c r="N34"/>
      <c r="O34"/>
      <c r="P34"/>
      <c r="Q34"/>
      <c r="R34"/>
      <c r="S34"/>
      <c r="T34"/>
      <c r="U34"/>
      <c r="V34"/>
      <c r="W34" s="25"/>
    </row>
    <row r="35" spans="5:23" ht="24" x14ac:dyDescent="0.3">
      <c r="E35" s="12">
        <v>15</v>
      </c>
      <c r="F35" s="23">
        <v>61.8</v>
      </c>
      <c r="G35" s="24">
        <v>287</v>
      </c>
      <c r="N35" s="32"/>
      <c r="O35" s="32" t="s">
        <v>32</v>
      </c>
      <c r="P35" s="32" t="s">
        <v>20</v>
      </c>
      <c r="Q35" s="32" t="s">
        <v>33</v>
      </c>
      <c r="R35" s="32" t="s">
        <v>34</v>
      </c>
      <c r="S35" s="32" t="s">
        <v>35</v>
      </c>
      <c r="T35" s="32" t="s">
        <v>36</v>
      </c>
      <c r="U35" s="32" t="s">
        <v>37</v>
      </c>
      <c r="V35" s="32" t="s">
        <v>38</v>
      </c>
      <c r="W35" s="25"/>
    </row>
    <row r="36" spans="5:23" ht="28.8" x14ac:dyDescent="0.55000000000000004">
      <c r="N36" s="30" t="s">
        <v>26</v>
      </c>
      <c r="O36" s="48">
        <v>23.004826084864124</v>
      </c>
      <c r="P36" s="30">
        <v>5.9113523144729188</v>
      </c>
      <c r="Q36" s="30">
        <v>3.8916350880560451</v>
      </c>
      <c r="R36" s="30">
        <v>1.8553021853989701E-3</v>
      </c>
      <c r="S36" s="30">
        <v>10.234125827368045</v>
      </c>
      <c r="T36" s="30">
        <v>35.775526342360202</v>
      </c>
      <c r="U36" s="30">
        <v>10.234125827368045</v>
      </c>
      <c r="V36" s="30">
        <v>35.775526342360202</v>
      </c>
      <c r="W36" s="25"/>
    </row>
    <row r="37" spans="5:23" ht="29.4" thickBot="1" x14ac:dyDescent="0.6">
      <c r="N37" s="31" t="s">
        <v>39</v>
      </c>
      <c r="O37" s="49">
        <v>0.12285412190337075</v>
      </c>
      <c r="P37" s="31">
        <v>2.7149411251138979E-2</v>
      </c>
      <c r="Q37" s="31">
        <v>4.525111825333477</v>
      </c>
      <c r="R37" s="31">
        <v>5.7048333838000218E-4</v>
      </c>
      <c r="S37" s="31">
        <v>6.4201384794991809E-2</v>
      </c>
      <c r="T37" s="31">
        <v>0.18150685901174968</v>
      </c>
      <c r="U37" s="31">
        <v>6.4201384794991809E-2</v>
      </c>
      <c r="V37" s="31">
        <v>0.18150685901174968</v>
      </c>
      <c r="W37" s="25"/>
    </row>
    <row r="38" spans="5:23" x14ac:dyDescent="0.3">
      <c r="N38"/>
      <c r="O38"/>
      <c r="P38"/>
      <c r="Q38"/>
      <c r="R38"/>
      <c r="S38"/>
      <c r="T38"/>
      <c r="U38"/>
      <c r="V38"/>
      <c r="W38" s="25"/>
    </row>
    <row r="39" spans="5:23" x14ac:dyDescent="0.3">
      <c r="N39"/>
      <c r="O39"/>
      <c r="P39"/>
      <c r="Q39"/>
      <c r="R39"/>
      <c r="S39"/>
      <c r="T39"/>
      <c r="U39"/>
      <c r="V39"/>
      <c r="W39" s="25"/>
    </row>
    <row r="40" spans="5:23" x14ac:dyDescent="0.3">
      <c r="N40"/>
      <c r="O40"/>
      <c r="P40"/>
      <c r="Q40"/>
      <c r="R40"/>
      <c r="S40"/>
      <c r="T40"/>
      <c r="U40"/>
      <c r="V40"/>
      <c r="W40" s="25"/>
    </row>
    <row r="41" spans="5:23" x14ac:dyDescent="0.3">
      <c r="N41" s="7"/>
      <c r="O41" s="7"/>
      <c r="P41" s="7"/>
      <c r="Q41" s="7"/>
      <c r="R41" s="7"/>
      <c r="S41" s="7"/>
      <c r="T41" s="25"/>
      <c r="U41" s="25"/>
      <c r="V41" s="25"/>
      <c r="W41" s="25"/>
    </row>
    <row r="42" spans="5:23" x14ac:dyDescent="0.3"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5:23" x14ac:dyDescent="0.3">
      <c r="N43" s="27"/>
      <c r="O43" s="27"/>
      <c r="P43" s="27"/>
      <c r="Q43" s="27"/>
      <c r="R43" s="27"/>
      <c r="S43" s="27"/>
      <c r="T43" s="27"/>
      <c r="U43" s="27"/>
      <c r="V43" s="27"/>
      <c r="W43" s="25"/>
    </row>
    <row r="44" spans="5:23" x14ac:dyDescent="0.3">
      <c r="N44" s="7"/>
      <c r="O44" s="7"/>
      <c r="P44" s="7"/>
      <c r="Q44" s="7"/>
      <c r="R44" s="7"/>
      <c r="S44" s="7"/>
      <c r="T44" s="7"/>
      <c r="U44" s="7"/>
      <c r="V44" s="7"/>
      <c r="W44" s="25"/>
    </row>
    <row r="45" spans="5:23" x14ac:dyDescent="0.3">
      <c r="N45" s="7"/>
      <c r="O45" s="7"/>
      <c r="P45" s="7"/>
      <c r="Q45" s="7"/>
      <c r="R45" s="7"/>
      <c r="S45" s="7"/>
      <c r="T45" s="7"/>
      <c r="U45" s="7"/>
      <c r="V45" s="7"/>
      <c r="W45" s="25"/>
    </row>
    <row r="46" spans="5:23" x14ac:dyDescent="0.3"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5:23" x14ac:dyDescent="0.3"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5:23" ht="30.6" customHeight="1" x14ac:dyDescent="0.6">
      <c r="O48" s="50" t="s">
        <v>41</v>
      </c>
      <c r="P48" s="116">
        <f>23.0048+(0.12285*40)</f>
        <v>27.918799999999997</v>
      </c>
      <c r="Q48" s="116"/>
      <c r="R48" s="25"/>
      <c r="S48" s="25"/>
      <c r="T48" s="25"/>
      <c r="U48" s="25"/>
      <c r="V48" s="25"/>
      <c r="W48" s="25"/>
    </row>
    <row r="49" spans="14:23" x14ac:dyDescent="0.3"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1" spans="14:23" ht="28.8" x14ac:dyDescent="0.55000000000000004">
      <c r="O51" s="51" t="s">
        <v>40</v>
      </c>
      <c r="P51" s="115">
        <f>27.92-37</f>
        <v>-9.0799999999999983</v>
      </c>
      <c r="Q51" s="115"/>
    </row>
  </sheetData>
  <mergeCells count="2">
    <mergeCell ref="P51:Q51"/>
    <mergeCell ref="P48:Q48"/>
  </mergeCells>
  <pageMargins left="0.7" right="0.7" top="0.75" bottom="0.75" header="0.3" footer="0.3"/>
  <pageSetup scale="3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O23:AA62"/>
  <sheetViews>
    <sheetView zoomScale="50" zoomScaleNormal="50" workbookViewId="0"/>
  </sheetViews>
  <sheetFormatPr defaultColWidth="9.109375" defaultRowHeight="14.4" x14ac:dyDescent="0.3"/>
  <cols>
    <col min="1" max="14" width="9.109375" style="5"/>
    <col min="15" max="15" width="10.33203125" style="5" customWidth="1"/>
    <col min="16" max="16" width="9.109375" style="5"/>
    <col min="17" max="17" width="12.5546875" style="5" bestFit="1" customWidth="1"/>
    <col min="18" max="18" width="12.5546875" style="5" customWidth="1"/>
    <col min="19" max="19" width="9.109375" style="5"/>
    <col min="20" max="20" width="20.6640625" style="5" customWidth="1"/>
    <col min="21" max="23" width="17.109375" style="5" customWidth="1"/>
    <col min="24" max="24" width="9.109375" style="5" customWidth="1"/>
    <col min="25" max="25" width="9.109375" style="5"/>
    <col min="26" max="26" width="20.5546875" style="5" customWidth="1"/>
    <col min="27" max="16384" width="9.109375" style="5"/>
  </cols>
  <sheetData>
    <row r="23" spans="15:27" ht="28.8" x14ac:dyDescent="0.3">
      <c r="T23" s="13" t="s">
        <v>1</v>
      </c>
      <c r="U23" s="13" t="s">
        <v>2</v>
      </c>
      <c r="V23" s="13" t="s">
        <v>5</v>
      </c>
      <c r="W23" s="13" t="s">
        <v>6</v>
      </c>
    </row>
    <row r="24" spans="15:27" ht="28.8" x14ac:dyDescent="0.55000000000000004">
      <c r="P24" s="18" t="s">
        <v>1</v>
      </c>
      <c r="Q24" s="122">
        <v>0.3</v>
      </c>
      <c r="R24" s="123"/>
      <c r="T24" s="3">
        <v>0.5</v>
      </c>
      <c r="U24" s="14">
        <v>0.25</v>
      </c>
      <c r="V24" s="14">
        <v>0.2</v>
      </c>
      <c r="W24" s="14">
        <v>0.05</v>
      </c>
      <c r="Y24" s="18" t="s">
        <v>1</v>
      </c>
      <c r="Z24" s="117">
        <f>Q24*T24+Q25*T25+Q26*T26+Q27*T27</f>
        <v>0.20250000000000001</v>
      </c>
      <c r="AA24" s="118"/>
    </row>
    <row r="25" spans="15:27" ht="28.8" x14ac:dyDescent="0.55000000000000004">
      <c r="P25" s="18" t="s">
        <v>2</v>
      </c>
      <c r="Q25" s="122">
        <v>0.25</v>
      </c>
      <c r="R25" s="123"/>
      <c r="T25" s="14">
        <v>0.15</v>
      </c>
      <c r="U25" s="3">
        <v>0.7</v>
      </c>
      <c r="V25" s="14">
        <v>0.1</v>
      </c>
      <c r="W25" s="14">
        <v>0.05</v>
      </c>
      <c r="Y25" s="18" t="s">
        <v>2</v>
      </c>
      <c r="Z25" s="117">
        <f>Q24*U24+Q25*U25+Q26*U26+Q27*U27</f>
        <v>0.29500000000000004</v>
      </c>
      <c r="AA25" s="118"/>
    </row>
    <row r="26" spans="15:27" ht="28.8" x14ac:dyDescent="0.55000000000000004">
      <c r="P26" s="18" t="s">
        <v>5</v>
      </c>
      <c r="Q26" s="122">
        <v>0.15</v>
      </c>
      <c r="R26" s="123"/>
      <c r="T26" s="14">
        <v>0.1</v>
      </c>
      <c r="U26" s="14">
        <v>0.2</v>
      </c>
      <c r="V26" s="3">
        <v>0.4</v>
      </c>
      <c r="W26" s="14">
        <v>0.3</v>
      </c>
      <c r="Y26" s="18" t="s">
        <v>5</v>
      </c>
      <c r="Z26" s="117">
        <f>Q24*V24+Q25*V25+Q26*V26+Q27*V27</f>
        <v>0.19</v>
      </c>
      <c r="AA26" s="118"/>
    </row>
    <row r="27" spans="15:27" ht="28.8" x14ac:dyDescent="0.55000000000000004">
      <c r="P27" s="18" t="s">
        <v>6</v>
      </c>
      <c r="Q27" s="122">
        <v>0.3</v>
      </c>
      <c r="R27" s="123"/>
      <c r="T27" s="14">
        <v>0</v>
      </c>
      <c r="U27" s="14">
        <v>0.05</v>
      </c>
      <c r="V27" s="14">
        <v>0.15</v>
      </c>
      <c r="W27" s="3">
        <v>0.8</v>
      </c>
      <c r="Y27" s="18" t="s">
        <v>6</v>
      </c>
      <c r="Z27" s="117">
        <f>Q24*W24+Q25*W25+Q26*W26+Q27*W27</f>
        <v>0.3125</v>
      </c>
      <c r="AA27" s="118"/>
    </row>
    <row r="30" spans="15:27" ht="25.8" x14ac:dyDescent="0.3">
      <c r="O30" s="15"/>
      <c r="P30" s="15"/>
      <c r="Q30" s="15"/>
      <c r="R30" s="15"/>
    </row>
    <row r="31" spans="15:27" ht="25.8" x14ac:dyDescent="0.3">
      <c r="O31" s="16"/>
      <c r="Q31" s="120">
        <f>SUM(Q24:R27)</f>
        <v>1</v>
      </c>
      <c r="R31" s="121"/>
      <c r="T31" s="16"/>
      <c r="Z31" s="17">
        <f>Z24+Z25+Z26+Z27</f>
        <v>1</v>
      </c>
    </row>
    <row r="33" spans="16:27" x14ac:dyDescent="0.3">
      <c r="T33" s="16"/>
    </row>
    <row r="44" spans="16:27" ht="28.8" x14ac:dyDescent="0.3">
      <c r="T44" s="13" t="s">
        <v>1</v>
      </c>
      <c r="U44" s="13" t="s">
        <v>2</v>
      </c>
      <c r="V44" s="13" t="s">
        <v>5</v>
      </c>
      <c r="W44" s="13" t="s">
        <v>6</v>
      </c>
    </row>
    <row r="45" spans="16:27" ht="28.8" x14ac:dyDescent="0.55000000000000004">
      <c r="P45" s="18" t="s">
        <v>1</v>
      </c>
      <c r="Q45" s="117">
        <f>Z24</f>
        <v>0.20250000000000001</v>
      </c>
      <c r="R45" s="118"/>
      <c r="T45" s="3">
        <v>0.4</v>
      </c>
      <c r="U45" s="14">
        <v>0.25</v>
      </c>
      <c r="V45" s="14">
        <v>0.2</v>
      </c>
      <c r="W45" s="14">
        <v>0.15</v>
      </c>
      <c r="Y45" s="18" t="s">
        <v>1</v>
      </c>
      <c r="Z45" s="117">
        <f>Q45*T45+Q46*T46+Q47*T47+Q48*T48</f>
        <v>0.17362500000000003</v>
      </c>
      <c r="AA45" s="118"/>
    </row>
    <row r="46" spans="16:27" ht="28.8" x14ac:dyDescent="0.55000000000000004">
      <c r="P46" s="18" t="s">
        <v>2</v>
      </c>
      <c r="Q46" s="117">
        <f t="shared" ref="Q46:Q48" si="0">Z25</f>
        <v>0.29500000000000004</v>
      </c>
      <c r="R46" s="118"/>
      <c r="T46" s="14">
        <v>0.1</v>
      </c>
      <c r="U46" s="3">
        <v>0.75</v>
      </c>
      <c r="V46" s="14">
        <v>0.1</v>
      </c>
      <c r="W46" s="14">
        <v>0.05</v>
      </c>
      <c r="Y46" s="18" t="s">
        <v>2</v>
      </c>
      <c r="Z46" s="117">
        <f>Q45*U45+Q46*U46+Q47*U47+Q48*U48</f>
        <v>0.35062500000000002</v>
      </c>
      <c r="AA46" s="118"/>
    </row>
    <row r="47" spans="16:27" ht="28.8" x14ac:dyDescent="0.55000000000000004">
      <c r="P47" s="18" t="s">
        <v>5</v>
      </c>
      <c r="Q47" s="117">
        <f t="shared" si="0"/>
        <v>0.19</v>
      </c>
      <c r="R47" s="118"/>
      <c r="T47" s="14">
        <v>0.25</v>
      </c>
      <c r="U47" s="14">
        <v>0.25</v>
      </c>
      <c r="V47" s="3">
        <v>0.35</v>
      </c>
      <c r="W47" s="14">
        <v>0.15</v>
      </c>
      <c r="Y47" s="18" t="s">
        <v>5</v>
      </c>
      <c r="Z47" s="117">
        <f>Q45*V45+Q46*V46+Q47*V47+Q48*V48</f>
        <v>0.21462500000000001</v>
      </c>
      <c r="AA47" s="118"/>
    </row>
    <row r="48" spans="16:27" ht="28.8" x14ac:dyDescent="0.55000000000000004">
      <c r="P48" s="18" t="s">
        <v>6</v>
      </c>
      <c r="Q48" s="117">
        <f t="shared" si="0"/>
        <v>0.3125</v>
      </c>
      <c r="R48" s="118"/>
      <c r="T48" s="14">
        <v>0.05</v>
      </c>
      <c r="U48" s="14">
        <v>0.1</v>
      </c>
      <c r="V48" s="14">
        <v>0.25</v>
      </c>
      <c r="W48" s="3">
        <v>0.6</v>
      </c>
      <c r="Y48" s="18" t="s">
        <v>6</v>
      </c>
      <c r="Z48" s="117">
        <f>Q45*W45+Q46*W46+Q47*W47+Q48*W48</f>
        <v>0.261125</v>
      </c>
      <c r="AA48" s="118"/>
    </row>
    <row r="51" spans="17:26" ht="25.8" x14ac:dyDescent="0.3">
      <c r="Q51" s="120">
        <f>Q45+Q46+Q47+Q48</f>
        <v>1</v>
      </c>
      <c r="R51" s="121"/>
      <c r="Z51" s="17">
        <f>Z45+Z46+Z47+Z48</f>
        <v>1.0000000000000002</v>
      </c>
    </row>
    <row r="53" spans="17:26" x14ac:dyDescent="0.3">
      <c r="T53" s="16"/>
    </row>
    <row r="60" spans="17:26" x14ac:dyDescent="0.3">
      <c r="T60" s="16"/>
    </row>
    <row r="62" spans="17:26" ht="36.6" x14ac:dyDescent="0.7">
      <c r="R62" s="119">
        <f>Z48-Q27</f>
        <v>-3.8874999999999993E-2</v>
      </c>
      <c r="S62" s="119"/>
    </row>
  </sheetData>
  <mergeCells count="19">
    <mergeCell ref="Z24:AA24"/>
    <mergeCell ref="Z25:AA25"/>
    <mergeCell ref="Z26:AA26"/>
    <mergeCell ref="Z27:AA27"/>
    <mergeCell ref="Q47:R47"/>
    <mergeCell ref="Q24:R24"/>
    <mergeCell ref="Q25:R25"/>
    <mergeCell ref="Q31:R31"/>
    <mergeCell ref="Z45:AA45"/>
    <mergeCell ref="Z46:AA46"/>
    <mergeCell ref="Z47:AA47"/>
    <mergeCell ref="Q26:R26"/>
    <mergeCell ref="Q27:R27"/>
    <mergeCell ref="Z48:AA48"/>
    <mergeCell ref="Q45:R45"/>
    <mergeCell ref="Q46:R46"/>
    <mergeCell ref="R62:S62"/>
    <mergeCell ref="Q51:R51"/>
    <mergeCell ref="Q48:R48"/>
  </mergeCells>
  <pageMargins left="0.7" right="0.7" top="0.75" bottom="0.75" header="0.3" footer="0.3"/>
  <pageSetup scale="3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O23:AA60"/>
  <sheetViews>
    <sheetView zoomScale="50" zoomScaleNormal="50" workbookViewId="0"/>
  </sheetViews>
  <sheetFormatPr defaultColWidth="9.109375" defaultRowHeight="14.4" x14ac:dyDescent="0.3"/>
  <cols>
    <col min="1" max="14" width="9.109375" style="5"/>
    <col min="15" max="15" width="10.33203125" style="5" customWidth="1"/>
    <col min="16" max="16" width="9.109375" style="5"/>
    <col min="17" max="17" width="12.5546875" style="5" bestFit="1" customWidth="1"/>
    <col min="18" max="18" width="12.5546875" style="5" customWidth="1"/>
    <col min="19" max="19" width="9.109375" style="5"/>
    <col min="20" max="20" width="20.6640625" style="5" customWidth="1"/>
    <col min="21" max="23" width="17.109375" style="5" customWidth="1"/>
    <col min="24" max="24" width="9.109375" style="5" customWidth="1"/>
    <col min="25" max="25" width="9.109375" style="5"/>
    <col min="26" max="26" width="20.5546875" style="5" customWidth="1"/>
    <col min="27" max="16384" width="9.109375" style="5"/>
  </cols>
  <sheetData>
    <row r="23" spans="15:27" ht="28.8" x14ac:dyDescent="0.3">
      <c r="T23" s="13" t="s">
        <v>1</v>
      </c>
      <c r="U23" s="13" t="s">
        <v>2</v>
      </c>
      <c r="V23" s="13" t="s">
        <v>5</v>
      </c>
      <c r="W23" s="13" t="s">
        <v>6</v>
      </c>
    </row>
    <row r="24" spans="15:27" ht="28.8" x14ac:dyDescent="0.55000000000000004">
      <c r="P24" s="18" t="s">
        <v>1</v>
      </c>
      <c r="Q24" s="122">
        <v>0.3</v>
      </c>
      <c r="R24" s="123"/>
      <c r="T24" s="3">
        <v>0.5</v>
      </c>
      <c r="U24" s="14">
        <v>0.25</v>
      </c>
      <c r="V24" s="14">
        <v>0.2</v>
      </c>
      <c r="W24" s="14">
        <v>0.05</v>
      </c>
      <c r="Y24" s="18" t="s">
        <v>1</v>
      </c>
      <c r="Z24" s="117"/>
      <c r="AA24" s="118"/>
    </row>
    <row r="25" spans="15:27" ht="28.8" x14ac:dyDescent="0.55000000000000004">
      <c r="P25" s="18" t="s">
        <v>2</v>
      </c>
      <c r="Q25" s="122">
        <v>0.25</v>
      </c>
      <c r="R25" s="123"/>
      <c r="T25" s="14">
        <v>0.15</v>
      </c>
      <c r="U25" s="3">
        <v>0.7</v>
      </c>
      <c r="V25" s="14">
        <v>0.1</v>
      </c>
      <c r="W25" s="14">
        <v>0.05</v>
      </c>
      <c r="Y25" s="18" t="s">
        <v>2</v>
      </c>
      <c r="Z25" s="117"/>
      <c r="AA25" s="118"/>
    </row>
    <row r="26" spans="15:27" ht="28.8" x14ac:dyDescent="0.55000000000000004">
      <c r="P26" s="18" t="s">
        <v>5</v>
      </c>
      <c r="Q26" s="122">
        <v>0.15</v>
      </c>
      <c r="R26" s="123"/>
      <c r="T26" s="14">
        <v>0.1</v>
      </c>
      <c r="U26" s="14">
        <v>0.2</v>
      </c>
      <c r="V26" s="3">
        <v>0.4</v>
      </c>
      <c r="W26" s="14">
        <v>0.3</v>
      </c>
      <c r="Y26" s="18" t="s">
        <v>5</v>
      </c>
      <c r="Z26" s="117"/>
      <c r="AA26" s="118"/>
    </row>
    <row r="27" spans="15:27" ht="28.8" x14ac:dyDescent="0.55000000000000004">
      <c r="P27" s="18" t="s">
        <v>6</v>
      </c>
      <c r="Q27" s="122">
        <v>0.3</v>
      </c>
      <c r="R27" s="123"/>
      <c r="T27" s="14">
        <v>0</v>
      </c>
      <c r="U27" s="14">
        <v>0.05</v>
      </c>
      <c r="V27" s="14">
        <v>0.15</v>
      </c>
      <c r="W27" s="3">
        <v>0.8</v>
      </c>
      <c r="Y27" s="18" t="s">
        <v>6</v>
      </c>
      <c r="Z27" s="117"/>
      <c r="AA27" s="118"/>
    </row>
    <row r="30" spans="15:27" ht="25.8" x14ac:dyDescent="0.3">
      <c r="O30" s="15"/>
      <c r="P30" s="15"/>
      <c r="Q30" s="15"/>
      <c r="R30" s="15"/>
    </row>
    <row r="31" spans="15:27" ht="25.8" x14ac:dyDescent="0.3">
      <c r="O31" s="16"/>
      <c r="Q31" s="120"/>
      <c r="R31" s="121"/>
      <c r="T31" s="16"/>
      <c r="Z31" s="17"/>
    </row>
    <row r="33" spans="16:27" x14ac:dyDescent="0.3">
      <c r="T33" s="16"/>
    </row>
    <row r="45" spans="16:27" ht="28.8" x14ac:dyDescent="0.55000000000000004">
      <c r="P45" s="18" t="s">
        <v>1</v>
      </c>
      <c r="Q45" s="117"/>
      <c r="R45" s="118"/>
      <c r="T45" s="3">
        <v>0.4</v>
      </c>
      <c r="U45" s="14">
        <v>0.25</v>
      </c>
      <c r="V45" s="14">
        <v>0.2</v>
      </c>
      <c r="W45" s="14">
        <v>0.15</v>
      </c>
      <c r="Y45" s="18" t="s">
        <v>1</v>
      </c>
      <c r="Z45" s="117"/>
      <c r="AA45" s="118"/>
    </row>
    <row r="46" spans="16:27" ht="28.8" x14ac:dyDescent="0.55000000000000004">
      <c r="P46" s="18" t="s">
        <v>2</v>
      </c>
      <c r="Q46" s="117"/>
      <c r="R46" s="118"/>
      <c r="T46" s="14">
        <v>0.1</v>
      </c>
      <c r="U46" s="3">
        <v>0.75</v>
      </c>
      <c r="V46" s="14">
        <v>0.1</v>
      </c>
      <c r="W46" s="14">
        <v>0.05</v>
      </c>
      <c r="Y46" s="18" t="s">
        <v>2</v>
      </c>
      <c r="Z46" s="117"/>
      <c r="AA46" s="118"/>
    </row>
    <row r="47" spans="16:27" ht="28.8" x14ac:dyDescent="0.55000000000000004">
      <c r="P47" s="18" t="s">
        <v>5</v>
      </c>
      <c r="Q47" s="117"/>
      <c r="R47" s="118"/>
      <c r="T47" s="14">
        <v>0.25</v>
      </c>
      <c r="U47" s="14">
        <v>0.25</v>
      </c>
      <c r="V47" s="3">
        <v>0.35</v>
      </c>
      <c r="W47" s="14">
        <v>0.15</v>
      </c>
      <c r="Y47" s="18" t="s">
        <v>5</v>
      </c>
      <c r="Z47" s="117"/>
      <c r="AA47" s="118"/>
    </row>
    <row r="48" spans="16:27" ht="28.8" x14ac:dyDescent="0.55000000000000004">
      <c r="P48" s="18" t="s">
        <v>6</v>
      </c>
      <c r="Q48" s="117"/>
      <c r="R48" s="118"/>
      <c r="T48" s="14">
        <v>0.05</v>
      </c>
      <c r="U48" s="14">
        <v>0.1</v>
      </c>
      <c r="V48" s="14">
        <v>0.25</v>
      </c>
      <c r="W48" s="3">
        <v>0.6</v>
      </c>
      <c r="Y48" s="18" t="s">
        <v>6</v>
      </c>
      <c r="Z48" s="117"/>
      <c r="AA48" s="118"/>
    </row>
    <row r="51" spans="17:26" ht="25.8" x14ac:dyDescent="0.3">
      <c r="Q51" s="120"/>
      <c r="R51" s="121"/>
      <c r="Z51" s="17"/>
    </row>
    <row r="53" spans="17:26" x14ac:dyDescent="0.3">
      <c r="T53" s="16"/>
    </row>
    <row r="60" spans="17:26" x14ac:dyDescent="0.3">
      <c r="T60" s="16"/>
    </row>
  </sheetData>
  <mergeCells count="18">
    <mergeCell ref="Q46:R46"/>
    <mergeCell ref="Z46:AA46"/>
    <mergeCell ref="Q24:R24"/>
    <mergeCell ref="Z24:AA24"/>
    <mergeCell ref="Q25:R25"/>
    <mergeCell ref="Z25:AA25"/>
    <mergeCell ref="Q26:R26"/>
    <mergeCell ref="Z26:AA26"/>
    <mergeCell ref="Q27:R27"/>
    <mergeCell ref="Z27:AA27"/>
    <mergeCell ref="Q31:R31"/>
    <mergeCell ref="Q45:R45"/>
    <mergeCell ref="Z45:AA45"/>
    <mergeCell ref="Q47:R47"/>
    <mergeCell ref="Z47:AA47"/>
    <mergeCell ref="Q48:R48"/>
    <mergeCell ref="Z48:AA48"/>
    <mergeCell ref="Q51:R51"/>
  </mergeCells>
  <pageMargins left="0.7" right="0.7" top="0.75" bottom="0.75" header="0.3" footer="0.3"/>
  <pageSetup scale="3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D9:F40"/>
  <sheetViews>
    <sheetView zoomScale="70" zoomScaleNormal="70" workbookViewId="0"/>
  </sheetViews>
  <sheetFormatPr defaultColWidth="8.88671875" defaultRowHeight="14.4" x14ac:dyDescent="0.3"/>
  <cols>
    <col min="1" max="3" width="8.88671875" style="1"/>
    <col min="4" max="4" width="16.77734375" style="1" customWidth="1"/>
    <col min="5" max="5" width="14.109375" style="1" customWidth="1"/>
    <col min="6" max="6" width="16.33203125" style="1" customWidth="1"/>
    <col min="7" max="7" width="12" style="1" customWidth="1"/>
    <col min="8" max="8" width="11.33203125" style="1" customWidth="1"/>
    <col min="9" max="9" width="8.88671875" style="1"/>
    <col min="10" max="10" width="12.6640625" style="1" customWidth="1"/>
    <col min="11" max="11" width="11.6640625" style="1" customWidth="1"/>
    <col min="12" max="12" width="11.88671875" style="1" customWidth="1"/>
    <col min="13" max="16384" width="8.88671875" style="1"/>
  </cols>
  <sheetData>
    <row r="9" spans="4:6" ht="21" customHeight="1" x14ac:dyDescent="0.3"/>
    <row r="11" spans="4:6" ht="21.6" customHeight="1" x14ac:dyDescent="0.3"/>
    <row r="15" spans="4:6" x14ac:dyDescent="0.3">
      <c r="E15" s="21" t="s">
        <v>3</v>
      </c>
      <c r="F15" s="21" t="s">
        <v>4</v>
      </c>
    </row>
    <row r="16" spans="4:6" ht="48" x14ac:dyDescent="0.3">
      <c r="D16" s="127" t="s">
        <v>7</v>
      </c>
      <c r="E16" s="128" t="s">
        <v>9</v>
      </c>
      <c r="F16" s="128" t="s">
        <v>10</v>
      </c>
    </row>
    <row r="17" spans="4:6" ht="24" x14ac:dyDescent="0.3">
      <c r="D17" s="127">
        <v>1</v>
      </c>
      <c r="E17" s="129">
        <v>0.65</v>
      </c>
      <c r="F17" s="129">
        <v>1</v>
      </c>
    </row>
    <row r="18" spans="4:6" ht="24" x14ac:dyDescent="0.3">
      <c r="D18" s="127">
        <v>2</v>
      </c>
      <c r="E18" s="129">
        <v>4.04</v>
      </c>
      <c r="F18" s="129">
        <v>5.92</v>
      </c>
    </row>
    <row r="19" spans="4:6" ht="24" x14ac:dyDescent="0.3">
      <c r="D19" s="127">
        <v>3</v>
      </c>
      <c r="E19" s="129">
        <v>18.440000000000001</v>
      </c>
      <c r="F19" s="129">
        <v>12</v>
      </c>
    </row>
    <row r="20" spans="4:6" ht="24" x14ac:dyDescent="0.3">
      <c r="D20" s="127">
        <v>4</v>
      </c>
      <c r="E20" s="129">
        <v>21.44</v>
      </c>
      <c r="F20" s="129">
        <v>27.82</v>
      </c>
    </row>
    <row r="21" spans="4:6" ht="24" x14ac:dyDescent="0.3">
      <c r="D21" s="127">
        <v>5</v>
      </c>
      <c r="E21" s="129">
        <v>43.03</v>
      </c>
      <c r="F21" s="129">
        <v>55</v>
      </c>
    </row>
    <row r="22" spans="4:6" ht="24" x14ac:dyDescent="0.3">
      <c r="D22" s="127">
        <v>6</v>
      </c>
      <c r="E22" s="129">
        <v>38.44</v>
      </c>
      <c r="F22" s="129">
        <v>60</v>
      </c>
    </row>
    <row r="23" spans="4:6" ht="24" x14ac:dyDescent="0.3">
      <c r="D23" s="127">
        <v>7</v>
      </c>
      <c r="E23" s="129">
        <v>43.91</v>
      </c>
      <c r="F23" s="129">
        <v>49.45</v>
      </c>
    </row>
    <row r="24" spans="4:6" ht="24" x14ac:dyDescent="0.3">
      <c r="D24" s="127">
        <v>8</v>
      </c>
      <c r="E24" s="129">
        <v>47.3</v>
      </c>
      <c r="F24" s="129">
        <v>63</v>
      </c>
    </row>
    <row r="25" spans="4:6" ht="24" x14ac:dyDescent="0.3">
      <c r="D25" s="127">
        <v>9</v>
      </c>
      <c r="E25" s="129">
        <v>77.58</v>
      </c>
      <c r="F25" s="129">
        <v>82.54</v>
      </c>
    </row>
    <row r="26" spans="4:6" ht="24" x14ac:dyDescent="0.3">
      <c r="D26" s="127">
        <v>10</v>
      </c>
      <c r="E26" s="129">
        <v>76.760000000000005</v>
      </c>
      <c r="F26" s="129">
        <v>97</v>
      </c>
    </row>
    <row r="27" spans="4:6" ht="24" x14ac:dyDescent="0.3">
      <c r="D27" s="127">
        <v>11</v>
      </c>
      <c r="E27" s="129">
        <v>94.29</v>
      </c>
      <c r="F27" s="129">
        <v>92.74</v>
      </c>
    </row>
    <row r="28" spans="4:6" ht="24" x14ac:dyDescent="0.3">
      <c r="D28" s="127">
        <v>12</v>
      </c>
      <c r="E28" s="129">
        <v>101.28</v>
      </c>
      <c r="F28" s="129">
        <v>127</v>
      </c>
    </row>
    <row r="29" spans="4:6" ht="24" x14ac:dyDescent="0.3">
      <c r="D29" s="127">
        <v>13</v>
      </c>
      <c r="E29" s="129">
        <v>142.97</v>
      </c>
      <c r="F29" s="129">
        <v>166.06</v>
      </c>
    </row>
    <row r="30" spans="4:6" ht="24" x14ac:dyDescent="0.3">
      <c r="D30" s="127">
        <v>14</v>
      </c>
      <c r="E30" s="129">
        <v>185.01</v>
      </c>
      <c r="F30" s="129">
        <v>200</v>
      </c>
    </row>
    <row r="31" spans="4:6" ht="24" x14ac:dyDescent="0.3">
      <c r="D31" s="127">
        <v>15</v>
      </c>
      <c r="E31" s="129">
        <v>164.41</v>
      </c>
      <c r="F31" s="129">
        <v>207</v>
      </c>
    </row>
    <row r="32" spans="4:6" ht="24" x14ac:dyDescent="0.3">
      <c r="D32" s="127">
        <v>16</v>
      </c>
      <c r="E32" s="129">
        <v>195.66</v>
      </c>
      <c r="F32" s="129">
        <v>216.76</v>
      </c>
    </row>
    <row r="33" spans="4:6" ht="24" x14ac:dyDescent="0.3">
      <c r="D33" s="127">
        <v>17</v>
      </c>
      <c r="E33" s="129">
        <v>204.51</v>
      </c>
      <c r="F33" s="129">
        <v>231.56</v>
      </c>
    </row>
    <row r="34" spans="4:6" ht="24" x14ac:dyDescent="0.3">
      <c r="D34" s="127">
        <v>18</v>
      </c>
      <c r="E34" s="129">
        <v>244.89</v>
      </c>
      <c r="F34" s="129">
        <v>286.95999999999998</v>
      </c>
    </row>
    <row r="35" spans="4:6" ht="24" x14ac:dyDescent="0.3">
      <c r="D35" s="127">
        <v>19</v>
      </c>
      <c r="E35" s="129">
        <v>295.07</v>
      </c>
      <c r="F35" s="129">
        <v>309.33999999999997</v>
      </c>
    </row>
    <row r="36" spans="4:6" ht="24" x14ac:dyDescent="0.3">
      <c r="D36" s="127">
        <v>20</v>
      </c>
      <c r="E36" s="129">
        <v>278.67</v>
      </c>
      <c r="F36" s="129">
        <v>317</v>
      </c>
    </row>
    <row r="37" spans="4:6" ht="24" x14ac:dyDescent="0.3">
      <c r="D37" s="127">
        <v>21</v>
      </c>
      <c r="E37" s="129">
        <v>297.93</v>
      </c>
      <c r="F37" s="129">
        <v>352.8</v>
      </c>
    </row>
    <row r="38" spans="4:6" ht="24" x14ac:dyDescent="0.3">
      <c r="D38" s="127">
        <v>22</v>
      </c>
      <c r="E38" s="129">
        <v>347.68</v>
      </c>
      <c r="F38" s="129">
        <v>489</v>
      </c>
    </row>
    <row r="39" spans="4:6" ht="24" x14ac:dyDescent="0.3">
      <c r="D39" s="127">
        <v>23</v>
      </c>
      <c r="E39" s="129">
        <v>366.91</v>
      </c>
      <c r="F39" s="129">
        <v>420.74</v>
      </c>
    </row>
    <row r="40" spans="4:6" ht="24" x14ac:dyDescent="0.3">
      <c r="D40" s="127">
        <v>24</v>
      </c>
      <c r="E40" s="129">
        <v>427.06</v>
      </c>
      <c r="F40" s="129">
        <v>524</v>
      </c>
    </row>
  </sheetData>
  <pageMargins left="0.7" right="0.7" top="0.75" bottom="0.75" header="0.3" footer="0.3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4"/>
  <sheetViews>
    <sheetView showRowColHeaders="0" zoomScale="60" zoomScaleNormal="60" workbookViewId="0"/>
  </sheetViews>
  <sheetFormatPr defaultColWidth="9.109375" defaultRowHeight="14.4" x14ac:dyDescent="0.3"/>
  <cols>
    <col min="1" max="16384" width="9.109375" style="1"/>
  </cols>
  <sheetData>
    <row r="1" spans="1:27" x14ac:dyDescent="0.3">
      <c r="A1" s="1" t="s">
        <v>0</v>
      </c>
    </row>
    <row r="12" spans="1:27" x14ac:dyDescent="0.3"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3"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3"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3"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3"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1:27" x14ac:dyDescent="0.3"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1:27" x14ac:dyDescent="0.3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1:27" x14ac:dyDescent="0.3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1:27" x14ac:dyDescent="0.3"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1:27" x14ac:dyDescent="0.3"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1:27" x14ac:dyDescent="0.3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1:27" x14ac:dyDescent="0.3"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1:27" x14ac:dyDescent="0.3"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1:27" x14ac:dyDescent="0.3"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1:27" x14ac:dyDescent="0.3"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1:27" x14ac:dyDescent="0.3"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1:27" x14ac:dyDescent="0.3"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1:27" x14ac:dyDescent="0.3"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1:27" x14ac:dyDescent="0.3"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1:27" x14ac:dyDescent="0.3"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1:27" x14ac:dyDescent="0.3"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1:27" x14ac:dyDescent="0.3"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1:27" x14ac:dyDescent="0.3"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1:27" x14ac:dyDescent="0.3"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1:27" x14ac:dyDescent="0.3"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1:27" x14ac:dyDescent="0.3"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1:27" x14ac:dyDescent="0.3"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1:27" x14ac:dyDescent="0.3"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1:27" x14ac:dyDescent="0.3"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1:27" x14ac:dyDescent="0.3"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1:27" x14ac:dyDescent="0.3"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1:27" x14ac:dyDescent="0.3"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1:27" x14ac:dyDescent="0.3"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</sheetData>
  <sheetProtection algorithmName="SHA-512" hashValue="7cCgMI/B1X2KydSl80eIfwYtzpn3VxjxLpV5Gkz9Peb6bwajcIrT6u3aIhYvqBV/eKDX7gNs9rzxF1r6bPVOFA==" saltValue="QFYJ8mPWvfInSCnDBEKePA==" spinCount="100000" sheet="1" objects="1" scenarios="1"/>
  <pageMargins left="0.7" right="0.7" top="0.75" bottom="0.75" header="0.3" footer="0.3"/>
  <pageSetup scale="2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D9:R40"/>
  <sheetViews>
    <sheetView zoomScale="70" zoomScaleNormal="70" workbookViewId="0">
      <selection activeCell="Q12" sqref="Q12"/>
    </sheetView>
  </sheetViews>
  <sheetFormatPr defaultColWidth="8.88671875" defaultRowHeight="14.4" x14ac:dyDescent="0.3"/>
  <cols>
    <col min="1" max="3" width="8.88671875" style="1"/>
    <col min="4" max="4" width="17.109375" style="1" customWidth="1"/>
    <col min="5" max="5" width="14.109375" style="1" customWidth="1"/>
    <col min="6" max="6" width="16.33203125" style="1" customWidth="1"/>
    <col min="7" max="7" width="12" style="1" customWidth="1"/>
    <col min="8" max="8" width="11.33203125" style="1" customWidth="1"/>
    <col min="9" max="9" width="8.88671875" style="1"/>
    <col min="10" max="10" width="12.6640625" style="1" customWidth="1"/>
    <col min="11" max="11" width="16.5546875" style="1" customWidth="1"/>
    <col min="12" max="12" width="11.88671875" style="1" customWidth="1"/>
    <col min="13" max="16384" width="8.88671875" style="1"/>
  </cols>
  <sheetData>
    <row r="9" spans="4:6" ht="21" customHeight="1" x14ac:dyDescent="0.3"/>
    <row r="11" spans="4:6" ht="21.6" customHeight="1" x14ac:dyDescent="0.3"/>
    <row r="15" spans="4:6" x14ac:dyDescent="0.3">
      <c r="E15" s="21" t="s">
        <v>3</v>
      </c>
      <c r="F15" s="21" t="s">
        <v>4</v>
      </c>
    </row>
    <row r="16" spans="4:6" ht="48" x14ac:dyDescent="0.3">
      <c r="D16" s="127" t="s">
        <v>7</v>
      </c>
      <c r="E16" s="128" t="s">
        <v>9</v>
      </c>
      <c r="F16" s="128" t="s">
        <v>10</v>
      </c>
    </row>
    <row r="17" spans="4:18" ht="24" x14ac:dyDescent="0.3">
      <c r="D17" s="127">
        <v>1</v>
      </c>
      <c r="E17" s="129">
        <v>0.65</v>
      </c>
      <c r="F17" s="129">
        <v>1</v>
      </c>
      <c r="J17" t="s">
        <v>15</v>
      </c>
      <c r="K17"/>
      <c r="L17"/>
      <c r="M17"/>
      <c r="N17"/>
      <c r="O17"/>
      <c r="P17"/>
      <c r="Q17"/>
      <c r="R17"/>
    </row>
    <row r="18" spans="4:18" ht="24.6" thickBot="1" x14ac:dyDescent="0.35">
      <c r="D18" s="127">
        <v>2</v>
      </c>
      <c r="E18" s="129">
        <v>4.04</v>
      </c>
      <c r="F18" s="129">
        <v>5.92</v>
      </c>
      <c r="J18"/>
      <c r="K18"/>
      <c r="L18"/>
      <c r="M18"/>
      <c r="N18"/>
      <c r="O18"/>
      <c r="P18"/>
      <c r="Q18"/>
      <c r="R18"/>
    </row>
    <row r="19" spans="4:18" ht="24" x14ac:dyDescent="0.3">
      <c r="D19" s="127">
        <v>3</v>
      </c>
      <c r="E19" s="129">
        <v>18.440000000000001</v>
      </c>
      <c r="F19" s="129">
        <v>12</v>
      </c>
      <c r="J19" s="33" t="s">
        <v>16</v>
      </c>
      <c r="K19" s="33"/>
      <c r="L19"/>
      <c r="M19"/>
      <c r="N19"/>
      <c r="O19"/>
      <c r="P19"/>
      <c r="Q19"/>
      <c r="R19"/>
    </row>
    <row r="20" spans="4:18" ht="24" x14ac:dyDescent="0.3">
      <c r="D20" s="127">
        <v>4</v>
      </c>
      <c r="E20" s="129">
        <v>21.44</v>
      </c>
      <c r="F20" s="129">
        <v>27.82</v>
      </c>
      <c r="J20" s="30" t="s">
        <v>17</v>
      </c>
      <c r="K20" s="30">
        <v>0.99102001547255847</v>
      </c>
      <c r="L20"/>
      <c r="M20"/>
      <c r="N20"/>
      <c r="O20"/>
      <c r="P20"/>
      <c r="Q20"/>
      <c r="R20"/>
    </row>
    <row r="21" spans="4:18" ht="28.8" x14ac:dyDescent="0.3">
      <c r="D21" s="127">
        <v>5</v>
      </c>
      <c r="E21" s="129">
        <v>43.03</v>
      </c>
      <c r="F21" s="129">
        <v>55</v>
      </c>
      <c r="J21" s="30" t="s">
        <v>18</v>
      </c>
      <c r="K21" s="52">
        <v>0.98212067106723011</v>
      </c>
      <c r="L21"/>
      <c r="M21"/>
      <c r="N21"/>
      <c r="O21"/>
      <c r="P21"/>
      <c r="Q21"/>
      <c r="R21"/>
    </row>
    <row r="22" spans="4:18" ht="24" x14ac:dyDescent="0.3">
      <c r="D22" s="127">
        <v>6</v>
      </c>
      <c r="E22" s="129">
        <v>38.44</v>
      </c>
      <c r="F22" s="129">
        <v>60</v>
      </c>
      <c r="J22" s="30" t="s">
        <v>19</v>
      </c>
      <c r="K22" s="30">
        <v>0.98130797429755878</v>
      </c>
      <c r="L22"/>
      <c r="M22"/>
      <c r="N22"/>
      <c r="O22"/>
      <c r="P22"/>
      <c r="Q22"/>
      <c r="R22"/>
    </row>
    <row r="23" spans="4:18" ht="24" x14ac:dyDescent="0.3">
      <c r="D23" s="127">
        <v>7</v>
      </c>
      <c r="E23" s="129">
        <v>43.91</v>
      </c>
      <c r="F23" s="129">
        <v>49.45</v>
      </c>
      <c r="J23" s="30" t="s">
        <v>20</v>
      </c>
      <c r="K23" s="30">
        <v>17.493681536003006</v>
      </c>
      <c r="L23"/>
      <c r="M23"/>
      <c r="N23"/>
      <c r="O23"/>
      <c r="P23"/>
      <c r="Q23"/>
      <c r="R23"/>
    </row>
    <row r="24" spans="4:18" ht="24.6" thickBot="1" x14ac:dyDescent="0.35">
      <c r="D24" s="127">
        <v>8</v>
      </c>
      <c r="E24" s="129">
        <v>47.3</v>
      </c>
      <c r="F24" s="129">
        <v>63</v>
      </c>
      <c r="J24" s="31" t="s">
        <v>21</v>
      </c>
      <c r="K24" s="31">
        <v>24</v>
      </c>
      <c r="L24"/>
      <c r="M24"/>
      <c r="N24"/>
      <c r="O24"/>
      <c r="P24"/>
      <c r="Q24"/>
      <c r="R24"/>
    </row>
    <row r="25" spans="4:18" ht="24" x14ac:dyDescent="0.3">
      <c r="D25" s="127">
        <v>9</v>
      </c>
      <c r="E25" s="129">
        <v>77.58</v>
      </c>
      <c r="F25" s="129">
        <v>82.54</v>
      </c>
      <c r="J25"/>
      <c r="K25"/>
      <c r="L25"/>
      <c r="M25"/>
      <c r="N25"/>
      <c r="O25"/>
      <c r="P25"/>
      <c r="Q25"/>
      <c r="R25"/>
    </row>
    <row r="26" spans="4:18" ht="24.6" thickBot="1" x14ac:dyDescent="0.35">
      <c r="D26" s="127">
        <v>10</v>
      </c>
      <c r="E26" s="129">
        <v>76.760000000000005</v>
      </c>
      <c r="F26" s="129">
        <v>97</v>
      </c>
      <c r="J26" t="s">
        <v>22</v>
      </c>
      <c r="K26"/>
      <c r="L26"/>
      <c r="M26"/>
      <c r="N26"/>
      <c r="O26"/>
      <c r="P26"/>
      <c r="Q26"/>
      <c r="R26"/>
    </row>
    <row r="27" spans="4:18" ht="24" x14ac:dyDescent="0.3">
      <c r="D27" s="127">
        <v>11</v>
      </c>
      <c r="E27" s="129">
        <v>94.29</v>
      </c>
      <c r="F27" s="129">
        <v>92.74</v>
      </c>
      <c r="J27" s="32"/>
      <c r="K27" s="32" t="s">
        <v>27</v>
      </c>
      <c r="L27" s="32" t="s">
        <v>28</v>
      </c>
      <c r="M27" s="32" t="s">
        <v>29</v>
      </c>
      <c r="N27" s="32" t="s">
        <v>30</v>
      </c>
      <c r="O27" s="32" t="s">
        <v>31</v>
      </c>
      <c r="P27"/>
      <c r="Q27"/>
      <c r="R27"/>
    </row>
    <row r="28" spans="4:18" ht="24" x14ac:dyDescent="0.3">
      <c r="D28" s="127">
        <v>12</v>
      </c>
      <c r="E28" s="129">
        <v>101.28</v>
      </c>
      <c r="F28" s="129">
        <v>127</v>
      </c>
      <c r="J28" s="30" t="s">
        <v>23</v>
      </c>
      <c r="K28" s="30">
        <v>1</v>
      </c>
      <c r="L28" s="30">
        <v>369827.11590147199</v>
      </c>
      <c r="M28" s="30">
        <v>369827.11590147199</v>
      </c>
      <c r="N28" s="30">
        <v>1208.4712376356385</v>
      </c>
      <c r="O28" s="30">
        <v>1.0121556914879572E-20</v>
      </c>
      <c r="P28"/>
      <c r="Q28"/>
      <c r="R28"/>
    </row>
    <row r="29" spans="4:18" ht="24" x14ac:dyDescent="0.3">
      <c r="D29" s="127">
        <v>13</v>
      </c>
      <c r="E29" s="129">
        <v>142.97</v>
      </c>
      <c r="F29" s="129">
        <v>166.06</v>
      </c>
      <c r="J29" s="30" t="s">
        <v>24</v>
      </c>
      <c r="K29" s="30">
        <v>22</v>
      </c>
      <c r="L29" s="30">
        <v>6732.6356610280336</v>
      </c>
      <c r="M29" s="30">
        <v>306.02889368309246</v>
      </c>
      <c r="N29" s="30"/>
      <c r="O29" s="30"/>
      <c r="P29"/>
      <c r="Q29"/>
      <c r="R29"/>
    </row>
    <row r="30" spans="4:18" ht="24.6" thickBot="1" x14ac:dyDescent="0.35">
      <c r="D30" s="127">
        <v>14</v>
      </c>
      <c r="E30" s="129">
        <v>185.01</v>
      </c>
      <c r="F30" s="129">
        <v>200</v>
      </c>
      <c r="J30" s="31" t="s">
        <v>25</v>
      </c>
      <c r="K30" s="31">
        <v>23</v>
      </c>
      <c r="L30" s="31">
        <v>376559.75156250002</v>
      </c>
      <c r="M30" s="31"/>
      <c r="N30" s="31"/>
      <c r="O30" s="31"/>
      <c r="P30"/>
      <c r="Q30"/>
      <c r="R30"/>
    </row>
    <row r="31" spans="4:18" ht="24.6" thickBot="1" x14ac:dyDescent="0.35">
      <c r="D31" s="127">
        <v>15</v>
      </c>
      <c r="E31" s="129">
        <v>164.41</v>
      </c>
      <c r="F31" s="129">
        <v>207</v>
      </c>
      <c r="J31"/>
      <c r="K31"/>
      <c r="L31"/>
      <c r="M31"/>
      <c r="N31"/>
      <c r="O31"/>
      <c r="P31"/>
      <c r="Q31"/>
      <c r="R31"/>
    </row>
    <row r="32" spans="4:18" ht="24" x14ac:dyDescent="0.3">
      <c r="D32" s="127">
        <v>16</v>
      </c>
      <c r="E32" s="129">
        <v>195.66</v>
      </c>
      <c r="F32" s="129">
        <v>216.76</v>
      </c>
      <c r="J32" s="32"/>
      <c r="K32" s="32" t="s">
        <v>32</v>
      </c>
      <c r="L32" s="32" t="s">
        <v>20</v>
      </c>
      <c r="M32" s="32" t="s">
        <v>33</v>
      </c>
      <c r="N32" s="32" t="s">
        <v>34</v>
      </c>
      <c r="O32" s="32" t="s">
        <v>35</v>
      </c>
      <c r="P32" s="32" t="s">
        <v>36</v>
      </c>
      <c r="Q32" s="32" t="s">
        <v>61</v>
      </c>
      <c r="R32" s="32" t="s">
        <v>62</v>
      </c>
    </row>
    <row r="33" spans="4:18" ht="24" x14ac:dyDescent="0.3">
      <c r="D33" s="127">
        <v>17</v>
      </c>
      <c r="E33" s="129">
        <v>204.51</v>
      </c>
      <c r="F33" s="129">
        <v>231.56</v>
      </c>
      <c r="J33" s="30" t="s">
        <v>26</v>
      </c>
      <c r="K33" s="30">
        <v>5.4338684030571187</v>
      </c>
      <c r="L33" s="30">
        <v>5.5893536666977468</v>
      </c>
      <c r="M33" s="30">
        <v>0.97218188847718945</v>
      </c>
      <c r="N33" s="30">
        <v>0.34152855105037117</v>
      </c>
      <c r="O33" s="30">
        <v>-6.1577416332979524</v>
      </c>
      <c r="P33" s="30">
        <v>17.02547843941219</v>
      </c>
      <c r="Q33" s="30">
        <v>-10.32115611978479</v>
      </c>
      <c r="R33" s="30">
        <v>21.188892925899026</v>
      </c>
    </row>
    <row r="34" spans="4:18" ht="24.6" thickBot="1" x14ac:dyDescent="0.35">
      <c r="D34" s="127">
        <v>18</v>
      </c>
      <c r="E34" s="129">
        <v>244.89</v>
      </c>
      <c r="F34" s="129">
        <v>286.95999999999998</v>
      </c>
      <c r="J34" s="31" t="s">
        <v>39</v>
      </c>
      <c r="K34" s="31">
        <v>0.81632997056143397</v>
      </c>
      <c r="L34" s="31">
        <v>2.3482675793571044E-2</v>
      </c>
      <c r="M34" s="31">
        <v>34.763072902659765</v>
      </c>
      <c r="N34" s="31">
        <v>1.0121556914879572E-20</v>
      </c>
      <c r="O34" s="31">
        <v>0.76762988167082513</v>
      </c>
      <c r="P34" s="31">
        <v>0.86503005945204281</v>
      </c>
      <c r="Q34" s="31">
        <v>0.75013803584919736</v>
      </c>
      <c r="R34" s="31">
        <v>0.88252190527367058</v>
      </c>
    </row>
    <row r="35" spans="4:18" ht="24" x14ac:dyDescent="0.3">
      <c r="D35" s="127">
        <v>19</v>
      </c>
      <c r="E35" s="129">
        <v>295.07</v>
      </c>
      <c r="F35" s="129">
        <v>309.33999999999997</v>
      </c>
    </row>
    <row r="36" spans="4:18" ht="24" x14ac:dyDescent="0.3">
      <c r="D36" s="127">
        <v>20</v>
      </c>
      <c r="E36" s="129">
        <v>278.67</v>
      </c>
      <c r="F36" s="129">
        <v>317</v>
      </c>
    </row>
    <row r="37" spans="4:18" ht="24" x14ac:dyDescent="0.3">
      <c r="D37" s="127">
        <v>21</v>
      </c>
      <c r="E37" s="129">
        <v>297.93</v>
      </c>
      <c r="F37" s="129">
        <v>352.8</v>
      </c>
    </row>
    <row r="38" spans="4:18" ht="24" x14ac:dyDescent="0.3">
      <c r="D38" s="127">
        <v>22</v>
      </c>
      <c r="E38" s="129">
        <v>347.68</v>
      </c>
      <c r="F38" s="129">
        <v>489</v>
      </c>
    </row>
    <row r="39" spans="4:18" ht="24" x14ac:dyDescent="0.3">
      <c r="D39" s="127">
        <v>23</v>
      </c>
      <c r="E39" s="129">
        <v>366.91</v>
      </c>
      <c r="F39" s="129">
        <v>420.74</v>
      </c>
    </row>
    <row r="40" spans="4:18" ht="24" x14ac:dyDescent="0.3">
      <c r="D40" s="127">
        <v>24</v>
      </c>
      <c r="E40" s="129">
        <v>427.06</v>
      </c>
      <c r="F40" s="129">
        <v>524</v>
      </c>
    </row>
  </sheetData>
  <pageMargins left="0.7" right="0.7" top="0.75" bottom="0.75" header="0.3" footer="0.3"/>
  <pageSetup scale="5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D18:M58"/>
  <sheetViews>
    <sheetView zoomScale="70" zoomScaleNormal="70" workbookViewId="0"/>
  </sheetViews>
  <sheetFormatPr defaultColWidth="9.109375" defaultRowHeight="14.4" x14ac:dyDescent="0.3"/>
  <cols>
    <col min="1" max="1" width="9.109375" style="8"/>
    <col min="2" max="2" width="9.33203125" style="8" customWidth="1"/>
    <col min="3" max="3" width="18.44140625" style="8" customWidth="1"/>
    <col min="4" max="4" width="13.33203125" style="8" customWidth="1"/>
    <col min="5" max="5" width="12.6640625" style="8" customWidth="1"/>
    <col min="6" max="6" width="10.5546875" style="8" customWidth="1"/>
    <col min="7" max="7" width="10.109375" style="8" customWidth="1"/>
    <col min="8" max="8" width="14.5546875" style="8" customWidth="1"/>
    <col min="9" max="9" width="4.88671875" style="8" customWidth="1"/>
    <col min="10" max="10" width="14.6640625" style="8" customWidth="1"/>
    <col min="11" max="11" width="15.6640625" style="8" customWidth="1"/>
    <col min="12" max="13" width="16.6640625" style="8" customWidth="1"/>
    <col min="14" max="14" width="4.5546875" style="8" customWidth="1"/>
    <col min="15" max="15" width="13.109375" style="8" customWidth="1"/>
    <col min="16" max="16" width="11.88671875" style="8" customWidth="1"/>
    <col min="17" max="17" width="13.109375" style="8" customWidth="1"/>
    <col min="18" max="18" width="11.44140625" style="8" customWidth="1"/>
    <col min="19" max="19" width="20.44140625" style="8" customWidth="1"/>
    <col min="20" max="20" width="17.44140625" style="8" customWidth="1"/>
    <col min="21" max="16384" width="9.109375" style="8"/>
  </cols>
  <sheetData>
    <row r="18" spans="4:5" ht="29.4" x14ac:dyDescent="0.3">
      <c r="D18" s="28" t="s">
        <v>11</v>
      </c>
      <c r="E18" s="28" t="s">
        <v>12</v>
      </c>
    </row>
    <row r="19" spans="4:5" ht="29.4" x14ac:dyDescent="0.3">
      <c r="D19" s="29">
        <v>1</v>
      </c>
      <c r="E19" s="28">
        <v>400</v>
      </c>
    </row>
    <row r="20" spans="4:5" ht="29.4" x14ac:dyDescent="0.3">
      <c r="D20" s="29">
        <v>2</v>
      </c>
      <c r="E20" s="28">
        <v>430</v>
      </c>
    </row>
    <row r="21" spans="4:5" ht="29.4" x14ac:dyDescent="0.3">
      <c r="D21" s="29">
        <v>3</v>
      </c>
      <c r="E21" s="28">
        <v>420</v>
      </c>
    </row>
    <row r="22" spans="4:5" ht="29.4" x14ac:dyDescent="0.3">
      <c r="D22" s="29">
        <v>4</v>
      </c>
      <c r="E22" s="28">
        <v>440</v>
      </c>
    </row>
    <row r="23" spans="4:5" ht="29.4" x14ac:dyDescent="0.3">
      <c r="D23" s="29">
        <v>5</v>
      </c>
      <c r="E23" s="28">
        <v>460</v>
      </c>
    </row>
    <row r="24" spans="4:5" ht="29.4" x14ac:dyDescent="0.3">
      <c r="D24" s="29">
        <v>6</v>
      </c>
      <c r="E24" s="28">
        <v>440</v>
      </c>
    </row>
    <row r="25" spans="4:5" ht="30" customHeight="1" x14ac:dyDescent="0.3">
      <c r="D25" s="29">
        <v>7</v>
      </c>
      <c r="E25" s="28"/>
    </row>
    <row r="26" spans="4:5" ht="28.2" customHeight="1" x14ac:dyDescent="0.3"/>
    <row r="27" spans="4:5" ht="21" customHeight="1" x14ac:dyDescent="0.3"/>
    <row r="28" spans="4:5" ht="21" customHeight="1" x14ac:dyDescent="0.3"/>
    <row r="29" spans="4:5" ht="21" customHeight="1" x14ac:dyDescent="0.3"/>
    <row r="30" spans="4:5" ht="21" customHeight="1" x14ac:dyDescent="0.3"/>
    <row r="31" spans="4:5" ht="21" customHeight="1" x14ac:dyDescent="0.3"/>
    <row r="32" spans="4:5" ht="21" customHeight="1" x14ac:dyDescent="0.3"/>
    <row r="33" spans="13:13" ht="24.6" customHeight="1" x14ac:dyDescent="0.3"/>
    <row r="34" spans="13:13" ht="23.4" customHeight="1" x14ac:dyDescent="0.3"/>
    <row r="35" spans="13:13" ht="21" customHeight="1" x14ac:dyDescent="0.3"/>
    <row r="36" spans="13:13" ht="25.2" customHeight="1" x14ac:dyDescent="0.3"/>
    <row r="37" spans="13:13" ht="22.95" customHeight="1" x14ac:dyDescent="0.3"/>
    <row r="38" spans="13:13" ht="21.6" customHeight="1" x14ac:dyDescent="0.3"/>
    <row r="40" spans="13:13" ht="22.95" customHeight="1" x14ac:dyDescent="0.3"/>
    <row r="41" spans="13:13" ht="18.600000000000001" customHeight="1" x14ac:dyDescent="0.3"/>
    <row r="42" spans="13:13" ht="18.600000000000001" customHeight="1" x14ac:dyDescent="0.3"/>
    <row r="43" spans="13:13" ht="19.2" customHeight="1" x14ac:dyDescent="0.3"/>
    <row r="44" spans="13:13" ht="16.95" customHeight="1" x14ac:dyDescent="0.3">
      <c r="M44" s="10"/>
    </row>
    <row r="45" spans="13:13" ht="15" customHeight="1" x14ac:dyDescent="0.3">
      <c r="M45" s="11"/>
    </row>
    <row r="46" spans="13:13" x14ac:dyDescent="0.3">
      <c r="M46" s="11"/>
    </row>
    <row r="47" spans="13:13" x14ac:dyDescent="0.3">
      <c r="M47" s="11"/>
    </row>
    <row r="48" spans="13:13" x14ac:dyDescent="0.3">
      <c r="M48" s="11"/>
    </row>
    <row r="49" spans="13:13" x14ac:dyDescent="0.3">
      <c r="M49" s="11"/>
    </row>
    <row r="50" spans="13:13" x14ac:dyDescent="0.3">
      <c r="M50" s="11"/>
    </row>
    <row r="51" spans="13:13" x14ac:dyDescent="0.3">
      <c r="M51" s="11"/>
    </row>
    <row r="56" spans="13:13" ht="14.4" customHeight="1" x14ac:dyDescent="0.3"/>
    <row r="57" spans="13:13" ht="14.4" customHeight="1" x14ac:dyDescent="0.3"/>
    <row r="58" spans="13:13" ht="14.4" customHeight="1" x14ac:dyDescent="0.3"/>
  </sheetData>
  <pageMargins left="0.7" right="0.7" top="0.75" bottom="0.75" header="0.3" footer="0.3"/>
  <pageSetup scale="55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D18:S58"/>
  <sheetViews>
    <sheetView zoomScale="70" zoomScaleNormal="70" workbookViewId="0">
      <selection activeCell="S23" sqref="S23"/>
    </sheetView>
  </sheetViews>
  <sheetFormatPr defaultColWidth="9.109375" defaultRowHeight="14.4" x14ac:dyDescent="0.3"/>
  <cols>
    <col min="1" max="1" width="9.109375" style="8"/>
    <col min="2" max="2" width="9.33203125" style="8" customWidth="1"/>
    <col min="3" max="3" width="18.44140625" style="8" customWidth="1"/>
    <col min="4" max="4" width="13.33203125" style="8" customWidth="1"/>
    <col min="5" max="5" width="20.88671875" style="8" customWidth="1"/>
    <col min="6" max="6" width="10.5546875" style="8" customWidth="1"/>
    <col min="7" max="7" width="10.109375" style="8" customWidth="1"/>
    <col min="8" max="8" width="14.5546875" style="8" customWidth="1"/>
    <col min="9" max="9" width="4.88671875" style="8" customWidth="1"/>
    <col min="10" max="10" width="14.6640625" style="8" customWidth="1"/>
    <col min="11" max="11" width="15.6640625" style="8" customWidth="1"/>
    <col min="12" max="13" width="16.6640625" style="8" customWidth="1"/>
    <col min="14" max="14" width="11.33203125" style="8" customWidth="1"/>
    <col min="15" max="15" width="23.5546875" style="8" customWidth="1"/>
    <col min="16" max="16" width="11.88671875" style="8" customWidth="1"/>
    <col min="17" max="17" width="13.109375" style="8" customWidth="1"/>
    <col min="18" max="18" width="11.44140625" style="8" customWidth="1"/>
    <col min="19" max="19" width="20.44140625" style="8" customWidth="1"/>
    <col min="20" max="20" width="17.44140625" style="8" customWidth="1"/>
    <col min="21" max="16384" width="9.109375" style="8"/>
  </cols>
  <sheetData>
    <row r="18" spans="4:19" ht="88.2" x14ac:dyDescent="0.3">
      <c r="D18" s="28" t="s">
        <v>11</v>
      </c>
      <c r="E18" s="56" t="s">
        <v>63</v>
      </c>
    </row>
    <row r="19" spans="4:19" ht="29.4" x14ac:dyDescent="0.3">
      <c r="D19" s="29">
        <v>1</v>
      </c>
      <c r="E19" s="28">
        <v>400</v>
      </c>
      <c r="M19" s="28" t="s">
        <v>11</v>
      </c>
      <c r="N19" s="28" t="s">
        <v>12</v>
      </c>
    </row>
    <row r="20" spans="4:19" ht="29.4" x14ac:dyDescent="0.3">
      <c r="D20" s="29">
        <v>2</v>
      </c>
      <c r="E20" s="28">
        <v>430</v>
      </c>
      <c r="M20" s="29">
        <v>1</v>
      </c>
      <c r="N20" s="28">
        <v>400</v>
      </c>
      <c r="O20" s="57" t="e">
        <v>#N/A</v>
      </c>
      <c r="P20" s="124" t="s">
        <v>64</v>
      </c>
      <c r="Q20" s="125"/>
      <c r="R20" s="125"/>
      <c r="S20" s="126"/>
    </row>
    <row r="21" spans="4:19" ht="29.4" x14ac:dyDescent="0.3">
      <c r="D21" s="29">
        <v>3</v>
      </c>
      <c r="E21" s="28">
        <v>420</v>
      </c>
      <c r="M21" s="29">
        <v>2</v>
      </c>
      <c r="N21" s="28">
        <v>430</v>
      </c>
      <c r="O21">
        <f>E19</f>
        <v>400</v>
      </c>
    </row>
    <row r="22" spans="4:19" ht="29.4" x14ac:dyDescent="0.3">
      <c r="D22" s="29">
        <v>4</v>
      </c>
      <c r="E22" s="28">
        <v>440</v>
      </c>
      <c r="M22" s="29">
        <v>3</v>
      </c>
      <c r="N22" s="28">
        <v>420</v>
      </c>
      <c r="O22">
        <f t="shared" ref="O22:O26" si="0">0.2*E20+0.8*O21</f>
        <v>406</v>
      </c>
    </row>
    <row r="23" spans="4:19" ht="29.4" x14ac:dyDescent="0.3">
      <c r="D23" s="29">
        <v>5</v>
      </c>
      <c r="E23" s="28">
        <v>460</v>
      </c>
      <c r="M23" s="29">
        <v>4</v>
      </c>
      <c r="N23" s="28">
        <v>440</v>
      </c>
      <c r="O23">
        <f t="shared" si="0"/>
        <v>408.8</v>
      </c>
    </row>
    <row r="24" spans="4:19" ht="29.4" x14ac:dyDescent="0.3">
      <c r="D24" s="29">
        <v>6</v>
      </c>
      <c r="E24" s="28">
        <v>440</v>
      </c>
      <c r="M24" s="29">
        <v>5</v>
      </c>
      <c r="N24" s="28">
        <v>460</v>
      </c>
      <c r="O24">
        <f t="shared" si="0"/>
        <v>415.04</v>
      </c>
    </row>
    <row r="25" spans="4:19" ht="30" customHeight="1" x14ac:dyDescent="0.3">
      <c r="D25" s="29">
        <v>7</v>
      </c>
      <c r="E25" s="28"/>
      <c r="M25" s="29">
        <v>6</v>
      </c>
      <c r="N25" s="28">
        <v>440</v>
      </c>
      <c r="O25">
        <f t="shared" si="0"/>
        <v>424.03200000000004</v>
      </c>
    </row>
    <row r="26" spans="4:19" ht="28.2" customHeight="1" x14ac:dyDescent="0.55000000000000004">
      <c r="M26" s="29">
        <v>7</v>
      </c>
      <c r="N26" s="28"/>
      <c r="O26" s="53">
        <f t="shared" si="0"/>
        <v>427.22560000000004</v>
      </c>
    </row>
    <row r="27" spans="4:19" ht="40.950000000000003" customHeight="1" x14ac:dyDescent="0.3"/>
    <row r="28" spans="4:19" ht="21" customHeight="1" x14ac:dyDescent="0.3"/>
    <row r="29" spans="4:19" ht="21" customHeight="1" x14ac:dyDescent="0.3"/>
    <row r="30" spans="4:19" ht="21" customHeight="1" x14ac:dyDescent="0.3"/>
    <row r="31" spans="4:19" ht="21" customHeight="1" x14ac:dyDescent="0.3"/>
    <row r="32" spans="4:19" ht="21" customHeight="1" x14ac:dyDescent="0.3"/>
    <row r="33" spans="13:13" ht="24.6" customHeight="1" x14ac:dyDescent="0.3"/>
    <row r="34" spans="13:13" ht="23.4" customHeight="1" x14ac:dyDescent="0.3"/>
    <row r="35" spans="13:13" ht="21" customHeight="1" x14ac:dyDescent="0.3"/>
    <row r="36" spans="13:13" ht="25.2" customHeight="1" x14ac:dyDescent="0.3"/>
    <row r="37" spans="13:13" ht="22.95" customHeight="1" x14ac:dyDescent="0.3"/>
    <row r="38" spans="13:13" ht="21.6" customHeight="1" x14ac:dyDescent="0.3"/>
    <row r="40" spans="13:13" ht="22.95" customHeight="1" x14ac:dyDescent="0.3"/>
    <row r="41" spans="13:13" ht="18.600000000000001" customHeight="1" x14ac:dyDescent="0.3"/>
    <row r="42" spans="13:13" ht="18.600000000000001" customHeight="1" x14ac:dyDescent="0.3"/>
    <row r="43" spans="13:13" ht="19.2" customHeight="1" x14ac:dyDescent="0.3"/>
    <row r="44" spans="13:13" ht="16.95" customHeight="1" x14ac:dyDescent="0.3">
      <c r="M44" s="10"/>
    </row>
    <row r="45" spans="13:13" ht="15" customHeight="1" x14ac:dyDescent="0.3">
      <c r="M45" s="11"/>
    </row>
    <row r="46" spans="13:13" x14ac:dyDescent="0.3">
      <c r="M46" s="11"/>
    </row>
    <row r="47" spans="13:13" x14ac:dyDescent="0.3">
      <c r="M47" s="11"/>
    </row>
    <row r="48" spans="13:13" x14ac:dyDescent="0.3">
      <c r="M48" s="11"/>
    </row>
    <row r="49" spans="13:13" x14ac:dyDescent="0.3">
      <c r="M49" s="11"/>
    </row>
    <row r="50" spans="13:13" x14ac:dyDescent="0.3">
      <c r="M50" s="11"/>
    </row>
    <row r="51" spans="13:13" x14ac:dyDescent="0.3">
      <c r="M51" s="11"/>
    </row>
    <row r="56" spans="13:13" ht="14.4" customHeight="1" x14ac:dyDescent="0.3"/>
    <row r="57" spans="13:13" ht="14.4" customHeight="1" x14ac:dyDescent="0.3"/>
    <row r="58" spans="13:13" ht="14.4" customHeight="1" x14ac:dyDescent="0.3"/>
  </sheetData>
  <mergeCells count="1">
    <mergeCell ref="P20:S20"/>
  </mergeCells>
  <pageMargins left="0.7" right="0.7" top="0.75" bottom="0.75" header="0.3" footer="0.3"/>
  <pageSetup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7:A31"/>
  <sheetViews>
    <sheetView zoomScale="70" zoomScaleNormal="70" workbookViewId="0"/>
  </sheetViews>
  <sheetFormatPr defaultColWidth="9.109375" defaultRowHeight="14.4" x14ac:dyDescent="0.3"/>
  <cols>
    <col min="1" max="1" width="9.109375" style="8"/>
    <col min="2" max="2" width="10.5546875" style="8" customWidth="1"/>
    <col min="3" max="3" width="18.33203125" style="8" customWidth="1"/>
    <col min="4" max="4" width="18.6640625" style="8" customWidth="1"/>
    <col min="5" max="5" width="25.6640625" style="8" customWidth="1"/>
    <col min="6" max="6" width="21" style="8" customWidth="1"/>
    <col min="7" max="7" width="19.33203125" style="8" customWidth="1"/>
    <col min="8" max="9" width="16.6640625" style="8" customWidth="1"/>
    <col min="10" max="10" width="14.33203125" style="8" customWidth="1"/>
    <col min="11" max="11" width="15.6640625" style="8" customWidth="1"/>
    <col min="12" max="12" width="19.5546875" style="8" customWidth="1"/>
    <col min="13" max="13" width="21.33203125" style="8" customWidth="1"/>
    <col min="14" max="14" width="18.33203125" style="8" customWidth="1"/>
    <col min="15" max="15" width="20.109375" style="8" customWidth="1"/>
    <col min="16" max="16" width="11.44140625" style="8" customWidth="1"/>
    <col min="17" max="17" width="9.6640625" style="8" customWidth="1"/>
    <col min="18" max="18" width="11.6640625" style="8" customWidth="1"/>
    <col min="19" max="19" width="9.88671875" style="8" customWidth="1"/>
    <col min="20" max="20" width="10" style="8" customWidth="1"/>
    <col min="21" max="16384" width="9.109375" style="8"/>
  </cols>
  <sheetData>
    <row r="17" ht="43.2" customHeight="1" x14ac:dyDescent="0.3"/>
    <row r="26" ht="37.950000000000003" customHeight="1" x14ac:dyDescent="0.3"/>
    <row r="30" ht="14.4" customHeight="1" x14ac:dyDescent="0.3"/>
    <row r="31" ht="14.4" customHeight="1" x14ac:dyDescent="0.3"/>
  </sheetData>
  <pageMargins left="0.7" right="0.7" top="0.75" bottom="0.75" header="0.3" footer="0.3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H9:N48"/>
  <sheetViews>
    <sheetView zoomScale="70" zoomScaleNormal="70" workbookViewId="0"/>
  </sheetViews>
  <sheetFormatPr defaultColWidth="9.109375" defaultRowHeight="14.4" x14ac:dyDescent="0.3"/>
  <cols>
    <col min="1" max="1" width="9.109375" style="8"/>
    <col min="2" max="2" width="10.5546875" style="8" customWidth="1"/>
    <col min="3" max="3" width="18.33203125" style="8" customWidth="1"/>
    <col min="4" max="4" width="18.6640625" style="8" customWidth="1"/>
    <col min="5" max="5" width="25.6640625" style="8" customWidth="1"/>
    <col min="6" max="6" width="21" style="8" customWidth="1"/>
    <col min="7" max="7" width="19.33203125" style="8" customWidth="1"/>
    <col min="8" max="9" width="16.6640625" style="8" customWidth="1"/>
    <col min="10" max="10" width="14.33203125" style="8" customWidth="1"/>
    <col min="11" max="11" width="15.6640625" style="8" customWidth="1"/>
    <col min="12" max="12" width="10.5546875" style="8" customWidth="1"/>
    <col min="13" max="13" width="9.44140625" style="8" customWidth="1"/>
    <col min="14" max="14" width="13.88671875" style="8" customWidth="1"/>
    <col min="15" max="15" width="20.109375" style="8" customWidth="1"/>
    <col min="16" max="16" width="11.44140625" style="8" customWidth="1"/>
    <col min="17" max="17" width="9.6640625" style="8" customWidth="1"/>
    <col min="18" max="18" width="11.6640625" style="8" customWidth="1"/>
    <col min="19" max="19" width="9.88671875" style="8" customWidth="1"/>
    <col min="20" max="20" width="10" style="8" customWidth="1"/>
    <col min="21" max="16384" width="9.109375" style="8"/>
  </cols>
  <sheetData>
    <row r="9" spans="8:8" ht="33.6" x14ac:dyDescent="0.65">
      <c r="H9" s="42" t="s">
        <v>52</v>
      </c>
    </row>
    <row r="10" spans="8:8" ht="43.2" customHeight="1" x14ac:dyDescent="0.3"/>
    <row r="17" spans="8:14" ht="14.4" customHeight="1" x14ac:dyDescent="0.3">
      <c r="M17" s="60">
        <f>(0.75^4*EXP(-0.75)/(FACT(4)))</f>
        <v>6.2274887324254872E-3</v>
      </c>
      <c r="N17" s="61"/>
    </row>
    <row r="18" spans="8:14" ht="14.4" customHeight="1" x14ac:dyDescent="0.3">
      <c r="M18" s="62"/>
      <c r="N18" s="63"/>
    </row>
    <row r="19" spans="8:14" ht="37.950000000000003" customHeight="1" x14ac:dyDescent="0.3"/>
    <row r="21" spans="8:14" ht="14.4" customHeight="1" x14ac:dyDescent="0.3">
      <c r="M21" s="68">
        <f>45/60</f>
        <v>0.75</v>
      </c>
      <c r="N21" s="69"/>
    </row>
    <row r="22" spans="8:14" ht="14.4" customHeight="1" x14ac:dyDescent="0.3">
      <c r="M22" s="70"/>
      <c r="N22" s="71"/>
    </row>
    <row r="23" spans="8:14" ht="14.4" customHeight="1" x14ac:dyDescent="0.3"/>
    <row r="24" spans="8:14" ht="14.4" customHeight="1" x14ac:dyDescent="0.3"/>
    <row r="29" spans="8:14" ht="33.6" x14ac:dyDescent="0.65">
      <c r="H29" s="42" t="s">
        <v>53</v>
      </c>
    </row>
    <row r="32" spans="8:14" x14ac:dyDescent="0.3">
      <c r="M32" s="64">
        <f>(0.75^0*EXP(-0.75)/(FACT(0)))</f>
        <v>0.47236655274101469</v>
      </c>
      <c r="N32" s="65"/>
    </row>
    <row r="33" spans="13:14" x14ac:dyDescent="0.3">
      <c r="M33" s="66"/>
      <c r="N33" s="67"/>
    </row>
    <row r="35" spans="13:14" x14ac:dyDescent="0.3">
      <c r="M35" s="64">
        <f>(0.75^1*EXP(-0.75)/(FACT(1)))</f>
        <v>0.35427491455576099</v>
      </c>
      <c r="N35" s="65"/>
    </row>
    <row r="36" spans="13:14" x14ac:dyDescent="0.3">
      <c r="M36" s="66"/>
      <c r="N36" s="67"/>
    </row>
    <row r="39" spans="13:14" x14ac:dyDescent="0.3">
      <c r="M39" s="64">
        <f>(0.75^2*EXP(-0.75)/(FACT(2)))</f>
        <v>0.13285309295841038</v>
      </c>
      <c r="N39" s="65"/>
    </row>
    <row r="40" spans="13:14" x14ac:dyDescent="0.3">
      <c r="M40" s="66"/>
      <c r="N40" s="67"/>
    </row>
    <row r="44" spans="13:14" ht="14.4" customHeight="1" x14ac:dyDescent="0.3">
      <c r="M44" s="64">
        <f>M32+M35+M39</f>
        <v>0.95949456025518609</v>
      </c>
      <c r="N44" s="65"/>
    </row>
    <row r="45" spans="13:14" x14ac:dyDescent="0.3">
      <c r="M45" s="66"/>
      <c r="N45" s="67"/>
    </row>
    <row r="47" spans="13:14" x14ac:dyDescent="0.3">
      <c r="M47" s="60">
        <f>1-M44</f>
        <v>4.0505439744813909E-2</v>
      </c>
      <c r="N47" s="61"/>
    </row>
    <row r="48" spans="13:14" x14ac:dyDescent="0.3">
      <c r="M48" s="62"/>
      <c r="N48" s="63"/>
    </row>
  </sheetData>
  <mergeCells count="7">
    <mergeCell ref="M47:N48"/>
    <mergeCell ref="M44:N45"/>
    <mergeCell ref="M17:N18"/>
    <mergeCell ref="M21:N22"/>
    <mergeCell ref="M32:N33"/>
    <mergeCell ref="M35:N36"/>
    <mergeCell ref="M39:N40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7:Q70"/>
  <sheetViews>
    <sheetView zoomScale="70" zoomScaleNormal="70" workbookViewId="0">
      <selection activeCell="G25" sqref="G25"/>
    </sheetView>
  </sheetViews>
  <sheetFormatPr defaultColWidth="9.109375" defaultRowHeight="14.4" x14ac:dyDescent="0.3"/>
  <cols>
    <col min="1" max="1" width="9.109375" style="8"/>
    <col min="2" max="2" width="9.33203125" style="8" customWidth="1"/>
    <col min="3" max="3" width="18.44140625" style="8" customWidth="1"/>
    <col min="4" max="4" width="10.6640625" style="8" customWidth="1"/>
    <col min="5" max="5" width="9.109375" style="8"/>
    <col min="6" max="6" width="12.5546875" style="8" customWidth="1"/>
    <col min="7" max="7" width="19.88671875" style="8" customWidth="1"/>
    <col min="8" max="8" width="26" style="8" customWidth="1"/>
    <col min="9" max="9" width="25.109375" style="8" customWidth="1"/>
    <col min="10" max="10" width="25.5546875" style="8" customWidth="1"/>
    <col min="11" max="11" width="15.6640625" style="8" customWidth="1"/>
    <col min="12" max="13" width="16.6640625" style="8" customWidth="1"/>
    <col min="14" max="14" width="4.5546875" style="8" customWidth="1"/>
    <col min="15" max="15" width="16.88671875" style="8" customWidth="1"/>
    <col min="16" max="16" width="13" style="8" customWidth="1"/>
    <col min="17" max="17" width="10.33203125" style="8" customWidth="1"/>
    <col min="18" max="18" width="6.33203125" style="8" customWidth="1"/>
    <col min="19" max="19" width="17.33203125" style="8" customWidth="1"/>
    <col min="20" max="20" width="6.33203125" style="8" customWidth="1"/>
    <col min="21" max="21" width="14.6640625" style="8" customWidth="1"/>
    <col min="22" max="22" width="9.109375" style="8"/>
    <col min="23" max="23" width="17.44140625" style="8" customWidth="1"/>
    <col min="24" max="16384" width="9.109375" style="8"/>
  </cols>
  <sheetData>
    <row r="17" spans="16:17" ht="42" customHeight="1" x14ac:dyDescent="0.3">
      <c r="P17" s="76">
        <f>40/60</f>
        <v>0.66666666666666663</v>
      </c>
      <c r="Q17" s="77"/>
    </row>
    <row r="18" spans="16:17" ht="14.4" customHeight="1" x14ac:dyDescent="0.3"/>
    <row r="20" spans="16:17" ht="2.25" customHeight="1" x14ac:dyDescent="0.3"/>
    <row r="21" spans="16:17" ht="26.25" customHeight="1" x14ac:dyDescent="0.3"/>
    <row r="22" spans="16:17" ht="27" customHeight="1" x14ac:dyDescent="0.3"/>
    <row r="23" spans="16:17" ht="28.2" customHeight="1" x14ac:dyDescent="0.3"/>
    <row r="24" spans="16:17" ht="25.2" customHeight="1" x14ac:dyDescent="0.3"/>
    <row r="25" spans="16:17" ht="25.95" customHeight="1" x14ac:dyDescent="0.3">
      <c r="P25" s="72">
        <f>1-EXP(-0.6667)</f>
        <v>0.48659999458614711</v>
      </c>
      <c r="Q25" s="73"/>
    </row>
    <row r="26" spans="16:17" ht="21" customHeight="1" x14ac:dyDescent="0.3">
      <c r="P26" s="74"/>
      <c r="Q26" s="75"/>
    </row>
    <row r="27" spans="16:17" ht="24" customHeight="1" x14ac:dyDescent="0.3"/>
    <row r="28" spans="16:17" ht="25.2" customHeight="1" x14ac:dyDescent="0.3"/>
    <row r="29" spans="16:17" ht="16.95" customHeight="1" x14ac:dyDescent="0.3"/>
    <row r="30" spans="16:17" ht="19.95" customHeight="1" x14ac:dyDescent="0.3"/>
    <row r="31" spans="16:17" ht="18.600000000000001" customHeight="1" x14ac:dyDescent="0.3"/>
    <row r="32" spans="16:17" ht="18" customHeight="1" x14ac:dyDescent="0.3"/>
    <row r="33" spans="2:13" ht="18" customHeight="1" x14ac:dyDescent="0.3"/>
    <row r="34" spans="2:13" ht="15.6" customHeight="1" x14ac:dyDescent="0.3">
      <c r="F34" s="19"/>
      <c r="G34" s="19"/>
      <c r="H34" s="19"/>
      <c r="I34" s="19"/>
      <c r="K34" s="19"/>
    </row>
    <row r="35" spans="2:13" ht="15.6" customHeight="1" x14ac:dyDescent="0.3">
      <c r="E35" s="19"/>
      <c r="F35" s="19"/>
      <c r="G35" s="19"/>
      <c r="H35" s="19"/>
      <c r="I35" s="19"/>
      <c r="K35" s="19"/>
    </row>
    <row r="36" spans="2:13" x14ac:dyDescent="0.3">
      <c r="E36" s="19"/>
      <c r="F36" s="19"/>
      <c r="G36" s="19"/>
      <c r="H36" s="19"/>
      <c r="I36" s="19"/>
      <c r="K36" s="19"/>
    </row>
    <row r="37" spans="2:13" ht="51.6" customHeight="1" x14ac:dyDescent="0.3">
      <c r="E37" s="19"/>
      <c r="F37" s="19"/>
      <c r="G37" s="19"/>
      <c r="H37" s="19"/>
      <c r="I37" s="19"/>
      <c r="J37" s="19"/>
      <c r="K37" s="19"/>
    </row>
    <row r="38" spans="2:13" ht="24" customHeight="1" x14ac:dyDescent="0.3">
      <c r="E38" s="19"/>
      <c r="F38" s="19"/>
      <c r="G38" s="19"/>
      <c r="H38" s="19"/>
      <c r="I38" s="19"/>
      <c r="J38" s="19"/>
      <c r="K38" s="19"/>
    </row>
    <row r="39" spans="2:13" ht="24.6" customHeight="1" x14ac:dyDescent="0.3">
      <c r="E39" s="19"/>
      <c r="F39" s="19"/>
      <c r="G39" s="19"/>
      <c r="H39" s="19"/>
      <c r="I39" s="19"/>
      <c r="J39" s="19"/>
      <c r="K39" s="19"/>
    </row>
    <row r="40" spans="2:13" ht="22.2" customHeight="1" x14ac:dyDescent="0.3">
      <c r="E40" s="19"/>
      <c r="F40" s="19"/>
      <c r="G40" s="19"/>
      <c r="H40" s="19"/>
      <c r="I40" s="19"/>
      <c r="J40" s="19"/>
      <c r="K40" s="19"/>
    </row>
    <row r="41" spans="2:13" ht="21.6" customHeight="1" x14ac:dyDescent="0.3">
      <c r="E41" s="19"/>
      <c r="F41" s="19"/>
      <c r="G41" s="19"/>
      <c r="H41" s="19"/>
      <c r="I41" s="19"/>
      <c r="J41" s="19"/>
      <c r="K41" s="19"/>
      <c r="M41" s="10"/>
    </row>
    <row r="42" spans="2:13" ht="27.6" customHeight="1" x14ac:dyDescent="0.3">
      <c r="E42" s="19"/>
      <c r="F42" s="19"/>
      <c r="G42" s="19"/>
      <c r="H42" s="19"/>
      <c r="I42" s="19"/>
      <c r="J42" s="19"/>
      <c r="K42" s="19"/>
      <c r="M42" s="11"/>
    </row>
    <row r="43" spans="2:13" x14ac:dyDescent="0.3">
      <c r="C43" s="19"/>
      <c r="D43" s="19"/>
      <c r="E43" s="19"/>
      <c r="F43" s="19"/>
      <c r="G43" s="19"/>
      <c r="H43" s="19"/>
      <c r="I43" s="19"/>
      <c r="J43" s="19"/>
      <c r="K43" s="19"/>
      <c r="M43" s="11"/>
    </row>
    <row r="44" spans="2:13" x14ac:dyDescent="0.3">
      <c r="C44" s="19"/>
      <c r="D44" s="19"/>
      <c r="E44" s="19"/>
      <c r="F44" s="19"/>
      <c r="G44" s="19"/>
      <c r="H44" s="19"/>
      <c r="I44" s="19"/>
      <c r="J44" s="19"/>
      <c r="K44" s="19"/>
      <c r="M44" s="11"/>
    </row>
    <row r="45" spans="2:13" x14ac:dyDescent="0.3">
      <c r="C45" s="19"/>
      <c r="D45" s="19"/>
      <c r="E45" s="19"/>
      <c r="F45" s="19"/>
      <c r="G45" s="19"/>
      <c r="H45" s="19"/>
      <c r="I45" s="19"/>
      <c r="J45" s="19"/>
      <c r="M45" s="11"/>
    </row>
    <row r="46" spans="2:13" ht="15" customHeight="1" x14ac:dyDescent="0.3">
      <c r="C46" s="19"/>
      <c r="D46" s="19"/>
      <c r="E46" s="19"/>
      <c r="F46" s="19"/>
      <c r="G46" s="19"/>
      <c r="H46" s="19"/>
      <c r="I46" s="19"/>
      <c r="J46" s="19"/>
      <c r="M46" s="11"/>
    </row>
    <row r="47" spans="2:13" ht="14.4" customHeight="1" x14ac:dyDescent="0.3">
      <c r="B47" s="20"/>
      <c r="C47" s="19"/>
      <c r="D47" s="19"/>
      <c r="E47" s="19"/>
      <c r="F47" s="19"/>
      <c r="G47" s="19"/>
      <c r="H47" s="19"/>
      <c r="I47" s="19"/>
      <c r="J47" s="19"/>
      <c r="K47" s="19"/>
      <c r="M47" s="11"/>
    </row>
    <row r="48" spans="2:13" ht="14.4" customHeight="1" x14ac:dyDescent="0.3">
      <c r="B48" s="20"/>
      <c r="C48" s="19"/>
      <c r="D48" s="19"/>
      <c r="E48" s="19"/>
      <c r="F48" s="19"/>
      <c r="G48" s="19"/>
      <c r="H48" s="19"/>
      <c r="I48" s="19"/>
      <c r="J48" s="19"/>
      <c r="K48" s="19"/>
      <c r="M48" s="11"/>
    </row>
    <row r="49" spans="3:13" x14ac:dyDescent="0.3">
      <c r="C49" s="19"/>
      <c r="D49" s="19"/>
      <c r="E49" s="19"/>
      <c r="F49" s="19"/>
      <c r="G49" s="19"/>
      <c r="H49" s="19"/>
      <c r="I49" s="19"/>
      <c r="J49" s="19"/>
      <c r="K49" s="19"/>
      <c r="M49" s="11"/>
    </row>
    <row r="50" spans="3:13" x14ac:dyDescent="0.3">
      <c r="C50" s="19"/>
      <c r="D50" s="19"/>
      <c r="E50" s="19"/>
      <c r="F50" s="19"/>
      <c r="G50" s="19"/>
      <c r="H50" s="19"/>
      <c r="I50" s="19"/>
      <c r="J50" s="19"/>
      <c r="K50" s="19"/>
      <c r="M50" s="11"/>
    </row>
    <row r="51" spans="3:13" x14ac:dyDescent="0.3">
      <c r="C51" s="19"/>
      <c r="D51" s="19"/>
      <c r="E51" s="19"/>
      <c r="F51" s="19"/>
      <c r="G51" s="19"/>
      <c r="H51" s="19"/>
      <c r="I51" s="19"/>
      <c r="J51" s="19"/>
      <c r="K51" s="19"/>
    </row>
    <row r="52" spans="3:13" x14ac:dyDescent="0.3">
      <c r="C52" s="19"/>
      <c r="D52" s="19"/>
      <c r="E52" s="19"/>
      <c r="F52" s="19"/>
      <c r="G52" s="19"/>
      <c r="H52" s="19"/>
      <c r="I52" s="19"/>
      <c r="J52" s="19"/>
      <c r="K52" s="19"/>
    </row>
    <row r="53" spans="3:13" x14ac:dyDescent="0.3">
      <c r="C53" s="19"/>
      <c r="D53" s="19"/>
      <c r="E53" s="19"/>
      <c r="F53" s="19"/>
      <c r="G53" s="19"/>
      <c r="H53" s="19"/>
      <c r="I53" s="19"/>
      <c r="J53" s="19"/>
      <c r="K53" s="19"/>
    </row>
    <row r="54" spans="3:13" x14ac:dyDescent="0.3">
      <c r="C54" s="19"/>
      <c r="D54" s="19"/>
      <c r="E54" s="19"/>
      <c r="F54" s="19"/>
      <c r="G54" s="19"/>
      <c r="H54" s="19"/>
      <c r="I54" s="19"/>
      <c r="J54" s="19"/>
      <c r="K54" s="19"/>
    </row>
    <row r="55" spans="3:13" x14ac:dyDescent="0.3">
      <c r="C55" s="19"/>
      <c r="D55" s="19"/>
      <c r="E55" s="19"/>
      <c r="F55" s="19"/>
      <c r="G55" s="19"/>
      <c r="H55" s="19"/>
      <c r="I55" s="19"/>
      <c r="J55" s="19"/>
      <c r="K55" s="19"/>
    </row>
    <row r="56" spans="3:13" x14ac:dyDescent="0.3">
      <c r="C56" s="19"/>
      <c r="D56" s="19"/>
      <c r="E56" s="19"/>
      <c r="F56" s="19"/>
      <c r="G56" s="19"/>
      <c r="H56" s="19"/>
      <c r="I56" s="19"/>
      <c r="J56" s="19"/>
      <c r="K56" s="19"/>
    </row>
    <row r="57" spans="3:13" x14ac:dyDescent="0.3">
      <c r="C57" s="19"/>
      <c r="D57" s="19"/>
      <c r="E57" s="19"/>
      <c r="F57" s="19"/>
      <c r="G57" s="19"/>
      <c r="H57" s="19"/>
      <c r="I57" s="19"/>
      <c r="J57" s="19"/>
      <c r="K57" s="19"/>
    </row>
    <row r="58" spans="3:13" x14ac:dyDescent="0.3">
      <c r="C58" s="19"/>
      <c r="D58" s="19"/>
      <c r="E58" s="19"/>
      <c r="F58" s="19"/>
      <c r="G58" s="19"/>
      <c r="H58" s="19"/>
      <c r="I58" s="19"/>
      <c r="J58" s="19"/>
      <c r="K58" s="19"/>
    </row>
    <row r="59" spans="3:13" x14ac:dyDescent="0.3">
      <c r="C59" s="19"/>
      <c r="D59" s="19"/>
      <c r="E59" s="19"/>
      <c r="F59" s="19"/>
      <c r="G59" s="19"/>
      <c r="H59" s="19"/>
      <c r="I59" s="19"/>
      <c r="J59" s="19"/>
      <c r="K59" s="19"/>
    </row>
    <row r="60" spans="3:13" x14ac:dyDescent="0.3">
      <c r="C60" s="19"/>
      <c r="D60" s="19"/>
      <c r="E60" s="19"/>
      <c r="F60" s="19"/>
      <c r="G60" s="19"/>
      <c r="H60" s="19"/>
      <c r="I60" s="19"/>
      <c r="J60" s="19"/>
      <c r="K60" s="19"/>
    </row>
    <row r="61" spans="3:13" x14ac:dyDescent="0.3">
      <c r="C61" s="19"/>
      <c r="D61" s="19"/>
      <c r="E61" s="19"/>
      <c r="F61" s="19"/>
      <c r="G61" s="19"/>
      <c r="H61" s="19"/>
      <c r="I61" s="19"/>
      <c r="J61" s="19"/>
      <c r="K61" s="19"/>
    </row>
    <row r="62" spans="3:13" x14ac:dyDescent="0.3">
      <c r="C62" s="19"/>
      <c r="D62" s="19"/>
      <c r="E62" s="19"/>
      <c r="F62" s="19"/>
      <c r="G62" s="19"/>
      <c r="H62" s="19"/>
      <c r="I62" s="19"/>
      <c r="J62" s="19"/>
      <c r="K62" s="19"/>
    </row>
    <row r="63" spans="3:13" x14ac:dyDescent="0.3">
      <c r="C63" s="19"/>
      <c r="D63" s="19"/>
      <c r="E63" s="19"/>
      <c r="F63" s="19"/>
      <c r="G63" s="19"/>
      <c r="H63" s="19"/>
      <c r="I63" s="19"/>
      <c r="J63" s="19"/>
      <c r="K63" s="19"/>
    </row>
    <row r="64" spans="3:13" x14ac:dyDescent="0.3">
      <c r="C64" s="19"/>
      <c r="D64" s="19"/>
      <c r="E64" s="19"/>
      <c r="F64" s="19"/>
      <c r="G64" s="19"/>
      <c r="H64" s="19"/>
      <c r="I64" s="19"/>
      <c r="J64" s="19"/>
      <c r="K64" s="19"/>
    </row>
    <row r="65" spans="3:11" ht="15" customHeight="1" x14ac:dyDescent="0.3">
      <c r="C65" s="19"/>
      <c r="D65" s="19"/>
      <c r="E65" s="19"/>
      <c r="F65" s="19"/>
      <c r="G65" s="19"/>
      <c r="H65" s="19"/>
      <c r="I65" s="19"/>
      <c r="J65" s="19"/>
      <c r="K65" s="19"/>
    </row>
    <row r="66" spans="3:11" ht="15" customHeight="1" x14ac:dyDescent="0.3">
      <c r="C66" s="19"/>
      <c r="D66" s="19"/>
      <c r="E66" s="19"/>
      <c r="F66" s="19"/>
      <c r="G66" s="19"/>
      <c r="H66" s="19"/>
      <c r="I66" s="19"/>
      <c r="J66" s="19"/>
      <c r="K66" s="19"/>
    </row>
    <row r="67" spans="3:11" x14ac:dyDescent="0.3">
      <c r="C67" s="19"/>
      <c r="D67" s="19"/>
      <c r="E67" s="19"/>
      <c r="F67" s="19"/>
      <c r="G67" s="19"/>
      <c r="H67" s="19"/>
      <c r="I67" s="19"/>
      <c r="J67" s="19"/>
      <c r="K67" s="19"/>
    </row>
    <row r="68" spans="3:11" x14ac:dyDescent="0.3">
      <c r="C68" s="19"/>
      <c r="D68" s="19"/>
      <c r="E68" s="19"/>
      <c r="F68" s="19"/>
      <c r="G68" s="19"/>
      <c r="H68" s="19"/>
      <c r="I68" s="19"/>
      <c r="J68" s="19"/>
      <c r="K68" s="19"/>
    </row>
    <row r="69" spans="3:11" x14ac:dyDescent="0.3">
      <c r="C69" s="19"/>
      <c r="D69" s="19"/>
      <c r="E69" s="19"/>
      <c r="F69" s="19"/>
      <c r="G69" s="19"/>
      <c r="H69" s="19"/>
      <c r="I69" s="19"/>
      <c r="J69" s="19"/>
      <c r="K69" s="19"/>
    </row>
    <row r="70" spans="3:11" x14ac:dyDescent="0.3">
      <c r="C70" s="19"/>
      <c r="D70" s="19"/>
      <c r="E70" s="19"/>
      <c r="F70" s="19"/>
      <c r="G70" s="19"/>
      <c r="H70" s="19"/>
      <c r="I70" s="19"/>
      <c r="J70" s="19"/>
      <c r="K70" s="19"/>
    </row>
  </sheetData>
  <mergeCells count="2">
    <mergeCell ref="P25:Q26"/>
    <mergeCell ref="P17:Q17"/>
  </mergeCells>
  <pageMargins left="0.7" right="0.7" top="0.75" bottom="0.75" header="0.3" footer="0.3"/>
  <pageSetup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0:M70"/>
  <sheetViews>
    <sheetView zoomScale="70" zoomScaleNormal="70" workbookViewId="0"/>
  </sheetViews>
  <sheetFormatPr defaultColWidth="9.109375" defaultRowHeight="14.4" x14ac:dyDescent="0.3"/>
  <cols>
    <col min="1" max="1" width="9.109375" style="8"/>
    <col min="2" max="2" width="9.33203125" style="8" customWidth="1"/>
    <col min="3" max="3" width="18.44140625" style="8" customWidth="1"/>
    <col min="4" max="4" width="10.6640625" style="8" customWidth="1"/>
    <col min="5" max="5" width="9.109375" style="8"/>
    <col min="6" max="6" width="12.5546875" style="8" customWidth="1"/>
    <col min="7" max="7" width="19.88671875" style="8" customWidth="1"/>
    <col min="8" max="8" width="26" style="8" customWidth="1"/>
    <col min="9" max="9" width="25.109375" style="8" customWidth="1"/>
    <col min="10" max="10" width="25.5546875" style="8" customWidth="1"/>
    <col min="11" max="11" width="15.6640625" style="8" customWidth="1"/>
    <col min="12" max="13" width="16.6640625" style="8" customWidth="1"/>
    <col min="14" max="14" width="4.5546875" style="8" customWidth="1"/>
    <col min="15" max="15" width="16.88671875" style="8" customWidth="1"/>
    <col min="16" max="16" width="13" style="8" customWidth="1"/>
    <col min="17" max="17" width="17" style="8" customWidth="1"/>
    <col min="18" max="18" width="6.33203125" style="8" customWidth="1"/>
    <col min="19" max="19" width="17.33203125" style="8" customWidth="1"/>
    <col min="20" max="20" width="6.33203125" style="8" customWidth="1"/>
    <col min="21" max="21" width="14.6640625" style="8" customWidth="1"/>
    <col min="22" max="22" width="9.109375" style="8"/>
    <col min="23" max="23" width="17.44140625" style="8" customWidth="1"/>
    <col min="24" max="16384" width="9.109375" style="8"/>
  </cols>
  <sheetData>
    <row r="20" ht="2.25" customHeight="1" x14ac:dyDescent="0.3"/>
    <row r="21" ht="42" customHeight="1" x14ac:dyDescent="0.3"/>
    <row r="22" ht="47.4" customHeight="1" x14ac:dyDescent="0.3"/>
    <row r="23" ht="28.2" customHeight="1" x14ac:dyDescent="0.3"/>
    <row r="24" ht="25.2" customHeight="1" x14ac:dyDescent="0.3"/>
    <row r="25" ht="25.95" customHeight="1" x14ac:dyDescent="0.3"/>
    <row r="26" ht="21" customHeight="1" x14ac:dyDescent="0.3"/>
    <row r="27" ht="24" customHeight="1" x14ac:dyDescent="0.3"/>
    <row r="28" ht="25.2" customHeight="1" x14ac:dyDescent="0.3"/>
    <row r="29" ht="16.95" customHeight="1" x14ac:dyDescent="0.3"/>
    <row r="30" ht="19.95" customHeight="1" x14ac:dyDescent="0.3"/>
    <row r="31" ht="18.600000000000001" customHeight="1" x14ac:dyDescent="0.3"/>
    <row r="32" ht="18" customHeight="1" x14ac:dyDescent="0.3"/>
    <row r="33" spans="2:13" ht="18" customHeight="1" x14ac:dyDescent="0.3"/>
    <row r="34" spans="2:13" ht="15.6" customHeight="1" x14ac:dyDescent="0.3">
      <c r="F34" s="19"/>
      <c r="G34" s="19"/>
      <c r="H34" s="19"/>
      <c r="I34" s="19"/>
      <c r="K34" s="19"/>
    </row>
    <row r="35" spans="2:13" ht="15.6" customHeight="1" x14ac:dyDescent="0.3">
      <c r="E35" s="19"/>
      <c r="F35" s="19"/>
      <c r="G35" s="19"/>
      <c r="H35" s="19"/>
      <c r="I35" s="19"/>
      <c r="K35" s="19"/>
    </row>
    <row r="36" spans="2:13" x14ac:dyDescent="0.3">
      <c r="E36" s="19"/>
      <c r="F36" s="19"/>
      <c r="G36" s="19"/>
      <c r="H36" s="19"/>
      <c r="I36" s="19"/>
      <c r="K36" s="19"/>
    </row>
    <row r="37" spans="2:13" ht="51.6" customHeight="1" x14ac:dyDescent="0.3">
      <c r="E37" s="19"/>
      <c r="F37" s="19"/>
      <c r="G37" s="19"/>
      <c r="H37" s="19"/>
      <c r="I37" s="19"/>
      <c r="J37" s="19"/>
      <c r="K37" s="19"/>
    </row>
    <row r="38" spans="2:13" ht="24" customHeight="1" x14ac:dyDescent="0.3">
      <c r="E38" s="19"/>
      <c r="F38" s="19"/>
      <c r="G38" s="19"/>
      <c r="H38" s="19"/>
      <c r="I38" s="19"/>
      <c r="J38" s="19"/>
      <c r="K38" s="19"/>
    </row>
    <row r="39" spans="2:13" ht="24.6" customHeight="1" x14ac:dyDescent="0.3">
      <c r="E39" s="19"/>
      <c r="F39" s="19"/>
      <c r="G39" s="19"/>
      <c r="H39" s="19"/>
      <c r="I39" s="19"/>
      <c r="J39" s="19"/>
      <c r="K39" s="19"/>
    </row>
    <row r="40" spans="2:13" ht="22.2" customHeight="1" x14ac:dyDescent="0.3">
      <c r="E40" s="19"/>
      <c r="F40" s="19"/>
      <c r="G40" s="19"/>
      <c r="H40" s="19"/>
      <c r="I40" s="19"/>
      <c r="J40" s="19"/>
      <c r="K40" s="19"/>
    </row>
    <row r="41" spans="2:13" ht="21.6" customHeight="1" x14ac:dyDescent="0.3">
      <c r="E41" s="19"/>
      <c r="F41" s="19"/>
      <c r="G41" s="19"/>
      <c r="H41" s="19"/>
      <c r="I41" s="19"/>
      <c r="J41" s="19"/>
      <c r="K41" s="19"/>
      <c r="M41" s="10"/>
    </row>
    <row r="42" spans="2:13" ht="27.6" customHeight="1" x14ac:dyDescent="0.3">
      <c r="E42" s="19"/>
      <c r="F42" s="19"/>
      <c r="G42" s="19"/>
      <c r="H42" s="19"/>
      <c r="I42" s="19"/>
      <c r="J42" s="19"/>
      <c r="K42" s="19"/>
      <c r="M42" s="11"/>
    </row>
    <row r="43" spans="2:13" x14ac:dyDescent="0.3">
      <c r="C43" s="19"/>
      <c r="D43" s="19"/>
      <c r="E43" s="19"/>
      <c r="F43" s="19"/>
      <c r="G43" s="19"/>
      <c r="H43" s="19"/>
      <c r="I43" s="19"/>
      <c r="J43" s="19"/>
      <c r="K43" s="19"/>
      <c r="M43" s="11"/>
    </row>
    <row r="44" spans="2:13" x14ac:dyDescent="0.3">
      <c r="C44" s="19"/>
      <c r="D44" s="19"/>
      <c r="E44" s="19"/>
      <c r="F44" s="19"/>
      <c r="G44" s="19"/>
      <c r="H44" s="19"/>
      <c r="I44" s="19"/>
      <c r="J44" s="19"/>
      <c r="K44" s="19"/>
      <c r="M44" s="11"/>
    </row>
    <row r="45" spans="2:13" x14ac:dyDescent="0.3">
      <c r="C45" s="19"/>
      <c r="D45" s="19"/>
      <c r="E45" s="19"/>
      <c r="F45" s="19"/>
      <c r="G45" s="19"/>
      <c r="H45" s="19"/>
      <c r="I45" s="19"/>
      <c r="J45" s="19"/>
      <c r="M45" s="11"/>
    </row>
    <row r="46" spans="2:13" ht="15" customHeight="1" x14ac:dyDescent="0.3">
      <c r="C46" s="19"/>
      <c r="D46" s="19"/>
      <c r="E46" s="19"/>
      <c r="F46" s="19"/>
      <c r="G46" s="19"/>
      <c r="H46" s="19"/>
      <c r="I46" s="19"/>
      <c r="J46" s="19"/>
      <c r="M46" s="11"/>
    </row>
    <row r="47" spans="2:13" ht="14.4" customHeight="1" x14ac:dyDescent="0.3">
      <c r="B47" s="20"/>
      <c r="C47" s="19"/>
      <c r="D47" s="19"/>
      <c r="E47" s="19"/>
      <c r="F47" s="19"/>
      <c r="G47" s="19"/>
      <c r="H47" s="19"/>
      <c r="I47" s="19"/>
      <c r="J47" s="19"/>
      <c r="K47" s="19"/>
      <c r="M47" s="11"/>
    </row>
    <row r="48" spans="2:13" ht="14.4" customHeight="1" x14ac:dyDescent="0.3">
      <c r="B48" s="20"/>
      <c r="C48" s="19"/>
      <c r="D48" s="19"/>
      <c r="E48" s="19"/>
      <c r="F48" s="19"/>
      <c r="G48" s="19"/>
      <c r="H48" s="19"/>
      <c r="I48" s="19"/>
      <c r="J48" s="19"/>
      <c r="K48" s="19"/>
      <c r="M48" s="11"/>
    </row>
    <row r="49" spans="3:13" x14ac:dyDescent="0.3">
      <c r="C49" s="19"/>
      <c r="D49" s="19"/>
      <c r="E49" s="19"/>
      <c r="F49" s="19"/>
      <c r="G49" s="19"/>
      <c r="H49" s="19"/>
      <c r="I49" s="19"/>
      <c r="J49" s="19"/>
      <c r="K49" s="19"/>
      <c r="M49" s="11"/>
    </row>
    <row r="50" spans="3:13" x14ac:dyDescent="0.3">
      <c r="C50" s="19"/>
      <c r="D50" s="19"/>
      <c r="E50" s="19"/>
      <c r="F50" s="19"/>
      <c r="G50" s="19"/>
      <c r="H50" s="19"/>
      <c r="I50" s="19"/>
      <c r="J50" s="19"/>
      <c r="K50" s="19"/>
      <c r="M50" s="11"/>
    </row>
    <row r="51" spans="3:13" x14ac:dyDescent="0.3">
      <c r="C51" s="19"/>
      <c r="D51" s="19"/>
      <c r="E51" s="19"/>
      <c r="F51" s="19"/>
      <c r="G51" s="19"/>
      <c r="H51" s="19"/>
      <c r="I51" s="19"/>
      <c r="J51" s="19"/>
      <c r="K51" s="19"/>
    </row>
    <row r="52" spans="3:13" x14ac:dyDescent="0.3">
      <c r="C52" s="19"/>
      <c r="D52" s="19"/>
      <c r="E52" s="19"/>
      <c r="F52" s="19"/>
      <c r="G52" s="19"/>
      <c r="H52" s="19"/>
      <c r="I52" s="19"/>
      <c r="J52" s="19"/>
      <c r="K52" s="19"/>
    </row>
    <row r="53" spans="3:13" x14ac:dyDescent="0.3">
      <c r="C53" s="19"/>
      <c r="D53" s="19"/>
      <c r="E53" s="19"/>
      <c r="F53" s="19"/>
      <c r="G53" s="19"/>
      <c r="H53" s="19"/>
      <c r="I53" s="19"/>
      <c r="J53" s="19"/>
      <c r="K53" s="19"/>
    </row>
    <row r="54" spans="3:13" x14ac:dyDescent="0.3">
      <c r="C54" s="19"/>
      <c r="D54" s="19"/>
      <c r="E54" s="19"/>
      <c r="F54" s="19"/>
      <c r="G54" s="19"/>
      <c r="H54" s="19"/>
      <c r="I54" s="19"/>
      <c r="J54" s="19"/>
      <c r="K54" s="19"/>
    </row>
    <row r="55" spans="3:13" x14ac:dyDescent="0.3">
      <c r="C55" s="19"/>
      <c r="D55" s="19"/>
      <c r="E55" s="19"/>
      <c r="F55" s="19"/>
      <c r="G55" s="19"/>
      <c r="H55" s="19"/>
      <c r="I55" s="19"/>
      <c r="J55" s="19"/>
      <c r="K55" s="19"/>
    </row>
    <row r="56" spans="3:13" x14ac:dyDescent="0.3">
      <c r="C56" s="19"/>
      <c r="D56" s="19"/>
      <c r="E56" s="19"/>
      <c r="F56" s="19"/>
      <c r="G56" s="19"/>
      <c r="H56" s="19"/>
      <c r="I56" s="19"/>
      <c r="J56" s="19"/>
      <c r="K56" s="19"/>
    </row>
    <row r="57" spans="3:13" x14ac:dyDescent="0.3">
      <c r="C57" s="19"/>
      <c r="D57" s="19"/>
      <c r="E57" s="19"/>
      <c r="F57" s="19"/>
      <c r="G57" s="19"/>
      <c r="H57" s="19"/>
      <c r="I57" s="19"/>
      <c r="J57" s="19"/>
      <c r="K57" s="19"/>
    </row>
    <row r="58" spans="3:13" x14ac:dyDescent="0.3">
      <c r="C58" s="19"/>
      <c r="D58" s="19"/>
      <c r="E58" s="19"/>
      <c r="F58" s="19"/>
      <c r="G58" s="19"/>
      <c r="H58" s="19"/>
      <c r="I58" s="19"/>
      <c r="J58" s="19"/>
      <c r="K58" s="19"/>
    </row>
    <row r="59" spans="3:13" x14ac:dyDescent="0.3">
      <c r="C59" s="19"/>
      <c r="D59" s="19"/>
      <c r="E59" s="19"/>
      <c r="F59" s="19"/>
      <c r="G59" s="19"/>
      <c r="H59" s="19"/>
      <c r="I59" s="19"/>
      <c r="J59" s="19"/>
      <c r="K59" s="19"/>
    </row>
    <row r="60" spans="3:13" x14ac:dyDescent="0.3">
      <c r="C60" s="19"/>
      <c r="D60" s="19"/>
      <c r="E60" s="19"/>
      <c r="F60" s="19"/>
      <c r="G60" s="19"/>
      <c r="H60" s="19"/>
      <c r="I60" s="19"/>
      <c r="J60" s="19"/>
      <c r="K60" s="19"/>
    </row>
    <row r="61" spans="3:13" x14ac:dyDescent="0.3">
      <c r="C61" s="19"/>
      <c r="D61" s="19"/>
      <c r="E61" s="19"/>
      <c r="F61" s="19"/>
      <c r="G61" s="19"/>
      <c r="H61" s="19"/>
      <c r="I61" s="19"/>
      <c r="J61" s="19"/>
      <c r="K61" s="19"/>
    </row>
    <row r="62" spans="3:13" x14ac:dyDescent="0.3">
      <c r="C62" s="19"/>
      <c r="D62" s="19"/>
      <c r="E62" s="19"/>
      <c r="F62" s="19"/>
      <c r="G62" s="19"/>
      <c r="H62" s="19"/>
      <c r="I62" s="19"/>
      <c r="J62" s="19"/>
      <c r="K62" s="19"/>
    </row>
    <row r="63" spans="3:13" x14ac:dyDescent="0.3">
      <c r="C63" s="19"/>
      <c r="D63" s="19"/>
      <c r="E63" s="19"/>
      <c r="F63" s="19"/>
      <c r="G63" s="19"/>
      <c r="H63" s="19"/>
      <c r="I63" s="19"/>
      <c r="J63" s="19"/>
      <c r="K63" s="19"/>
    </row>
    <row r="64" spans="3:13" x14ac:dyDescent="0.3">
      <c r="C64" s="19"/>
      <c r="D64" s="19"/>
      <c r="E64" s="19"/>
      <c r="F64" s="19"/>
      <c r="G64" s="19"/>
      <c r="H64" s="19"/>
      <c r="I64" s="19"/>
      <c r="J64" s="19"/>
      <c r="K64" s="19"/>
    </row>
    <row r="65" spans="3:11" ht="15" customHeight="1" x14ac:dyDescent="0.3">
      <c r="C65" s="19"/>
      <c r="D65" s="19"/>
      <c r="E65" s="19"/>
      <c r="F65" s="19"/>
      <c r="G65" s="19"/>
      <c r="H65" s="19"/>
      <c r="I65" s="19"/>
      <c r="J65" s="19"/>
      <c r="K65" s="19"/>
    </row>
    <row r="66" spans="3:11" ht="15" customHeight="1" x14ac:dyDescent="0.3">
      <c r="C66" s="19"/>
      <c r="D66" s="19"/>
      <c r="E66" s="19"/>
      <c r="F66" s="19"/>
      <c r="G66" s="19"/>
      <c r="H66" s="19"/>
      <c r="I66" s="19"/>
      <c r="J66" s="19"/>
      <c r="K66" s="19"/>
    </row>
    <row r="67" spans="3:11" x14ac:dyDescent="0.3">
      <c r="C67" s="19"/>
      <c r="D67" s="19"/>
      <c r="E67" s="19"/>
      <c r="F67" s="19"/>
      <c r="G67" s="19"/>
      <c r="H67" s="19"/>
      <c r="I67" s="19"/>
      <c r="J67" s="19"/>
      <c r="K67" s="19"/>
    </row>
    <row r="68" spans="3:11" x14ac:dyDescent="0.3">
      <c r="C68" s="19"/>
      <c r="D68" s="19"/>
      <c r="E68" s="19"/>
      <c r="F68" s="19"/>
      <c r="G68" s="19"/>
      <c r="H68" s="19"/>
      <c r="I68" s="19"/>
      <c r="J68" s="19"/>
      <c r="K68" s="19"/>
    </row>
    <row r="69" spans="3:11" x14ac:dyDescent="0.3">
      <c r="C69" s="19"/>
      <c r="D69" s="19"/>
      <c r="E69" s="19"/>
      <c r="F69" s="19"/>
      <c r="G69" s="19"/>
      <c r="H69" s="19"/>
      <c r="I69" s="19"/>
      <c r="J69" s="19"/>
      <c r="K69" s="19"/>
    </row>
    <row r="70" spans="3:11" x14ac:dyDescent="0.3">
      <c r="C70" s="19"/>
      <c r="D70" s="19"/>
      <c r="E70" s="19"/>
      <c r="F70" s="19"/>
      <c r="G70" s="19"/>
      <c r="H70" s="19"/>
      <c r="I70" s="19"/>
      <c r="J70" s="19"/>
      <c r="K70" s="19"/>
    </row>
  </sheetData>
  <pageMargins left="0.7" right="0.7" top="0.75" bottom="0.75" header="0.3" footer="0.3"/>
  <pageSetup scale="4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M25:O58"/>
  <sheetViews>
    <sheetView zoomScale="70" zoomScaleNormal="70" workbookViewId="0"/>
  </sheetViews>
  <sheetFormatPr defaultColWidth="9.109375" defaultRowHeight="14.4" x14ac:dyDescent="0.3"/>
  <cols>
    <col min="1" max="1" width="9.109375" style="8"/>
    <col min="2" max="2" width="9.33203125" style="8" customWidth="1"/>
    <col min="3" max="3" width="18.44140625" style="8" customWidth="1"/>
    <col min="4" max="4" width="10.6640625" style="8" customWidth="1"/>
    <col min="5" max="5" width="9.109375" style="8"/>
    <col min="6" max="6" width="10.5546875" style="8" customWidth="1"/>
    <col min="7" max="7" width="10.109375" style="8" customWidth="1"/>
    <col min="8" max="8" width="14.5546875" style="8" customWidth="1"/>
    <col min="9" max="9" width="4.88671875" style="8" customWidth="1"/>
    <col min="10" max="10" width="14.6640625" style="8" customWidth="1"/>
    <col min="11" max="11" width="15.6640625" style="8" customWidth="1"/>
    <col min="12" max="13" width="16.6640625" style="8" customWidth="1"/>
    <col min="14" max="14" width="4.5546875" style="8" customWidth="1"/>
    <col min="15" max="15" width="21.44140625" style="8" customWidth="1"/>
    <col min="16" max="16" width="9.33203125" style="8" customWidth="1"/>
    <col min="17" max="17" width="9" style="8" customWidth="1"/>
    <col min="18" max="18" width="11.44140625" style="8" customWidth="1"/>
    <col min="19" max="19" width="12.88671875" style="8" customWidth="1"/>
    <col min="20" max="21" width="10.33203125" style="8" customWidth="1"/>
    <col min="22" max="23" width="9.33203125" style="8" customWidth="1"/>
    <col min="24" max="16384" width="9.109375" style="8"/>
  </cols>
  <sheetData>
    <row r="25" ht="21" customHeight="1" x14ac:dyDescent="0.3"/>
    <row r="26" ht="21" customHeight="1" x14ac:dyDescent="0.3"/>
    <row r="27" ht="21" customHeight="1" x14ac:dyDescent="0.3"/>
    <row r="28" ht="21" customHeight="1" x14ac:dyDescent="0.3"/>
    <row r="29" ht="37.200000000000003" customHeight="1" x14ac:dyDescent="0.3"/>
    <row r="30" ht="21" customHeight="1" x14ac:dyDescent="0.3"/>
    <row r="31" ht="21" customHeight="1" x14ac:dyDescent="0.3"/>
    <row r="32" ht="21" customHeight="1" x14ac:dyDescent="0.3"/>
    <row r="33" spans="13:15" ht="24.6" customHeight="1" x14ac:dyDescent="0.3"/>
    <row r="34" spans="13:15" ht="23.4" customHeight="1" x14ac:dyDescent="0.3">
      <c r="O34" s="8" t="s">
        <v>13</v>
      </c>
    </row>
    <row r="35" spans="13:15" ht="21" customHeight="1" x14ac:dyDescent="0.3"/>
    <row r="36" spans="13:15" ht="25.2" customHeight="1" x14ac:dyDescent="0.3"/>
    <row r="37" spans="13:15" ht="22.95" customHeight="1" x14ac:dyDescent="0.3"/>
    <row r="38" spans="13:15" ht="21.6" customHeight="1" x14ac:dyDescent="0.3"/>
    <row r="40" spans="13:15" ht="22.95" customHeight="1" x14ac:dyDescent="0.3"/>
    <row r="41" spans="13:15" ht="18.600000000000001" customHeight="1" x14ac:dyDescent="0.3"/>
    <row r="42" spans="13:15" ht="18.600000000000001" customHeight="1" x14ac:dyDescent="0.3"/>
    <row r="43" spans="13:15" ht="19.2" customHeight="1" x14ac:dyDescent="0.3"/>
    <row r="44" spans="13:15" ht="16.95" customHeight="1" x14ac:dyDescent="0.3">
      <c r="M44" s="10"/>
    </row>
    <row r="45" spans="13:15" ht="15" customHeight="1" x14ac:dyDescent="0.3">
      <c r="M45" s="11"/>
    </row>
    <row r="46" spans="13:15" x14ac:dyDescent="0.3">
      <c r="M46" s="11"/>
    </row>
    <row r="47" spans="13:15" x14ac:dyDescent="0.3">
      <c r="M47" s="11"/>
    </row>
    <row r="48" spans="13:15" x14ac:dyDescent="0.3">
      <c r="M48" s="11"/>
    </row>
    <row r="49" spans="13:13" x14ac:dyDescent="0.3">
      <c r="M49" s="11"/>
    </row>
    <row r="50" spans="13:13" x14ac:dyDescent="0.3">
      <c r="M50" s="11"/>
    </row>
    <row r="51" spans="13:13" x14ac:dyDescent="0.3">
      <c r="M51" s="11"/>
    </row>
    <row r="56" spans="13:13" ht="14.4" customHeight="1" x14ac:dyDescent="0.3"/>
    <row r="57" spans="13:13" ht="14.4" customHeight="1" x14ac:dyDescent="0.3"/>
    <row r="58" spans="13:13" ht="14.4" customHeight="1" x14ac:dyDescent="0.3"/>
  </sheetData>
  <pageMargins left="0.7" right="0.7" top="0.75" bottom="0.75" header="0.3" footer="0.3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J13:T45"/>
  <sheetViews>
    <sheetView zoomScale="70" zoomScaleNormal="70" workbookViewId="0"/>
  </sheetViews>
  <sheetFormatPr defaultColWidth="9.109375" defaultRowHeight="14.4" x14ac:dyDescent="0.3"/>
  <cols>
    <col min="1" max="1" width="9.109375" style="8"/>
    <col min="2" max="2" width="9.33203125" style="8" customWidth="1"/>
    <col min="3" max="3" width="18.44140625" style="8" customWidth="1"/>
    <col min="4" max="4" width="10.6640625" style="8" customWidth="1"/>
    <col min="5" max="5" width="9.109375" style="8"/>
    <col min="6" max="6" width="10.5546875" style="8" customWidth="1"/>
    <col min="7" max="7" width="10.109375" style="8" customWidth="1"/>
    <col min="8" max="8" width="14.5546875" style="8" customWidth="1"/>
    <col min="9" max="9" width="4.88671875" style="8" customWidth="1"/>
    <col min="10" max="10" width="14.6640625" style="8" customWidth="1"/>
    <col min="11" max="11" width="15.6640625" style="8" customWidth="1"/>
    <col min="12" max="13" width="16.6640625" style="8" customWidth="1"/>
    <col min="14" max="14" width="4.5546875" style="8" customWidth="1"/>
    <col min="15" max="15" width="21.44140625" style="8" customWidth="1"/>
    <col min="16" max="16" width="9.33203125" style="8" customWidth="1"/>
    <col min="17" max="17" width="9" style="8" customWidth="1"/>
    <col min="18" max="18" width="11.44140625" style="8" customWidth="1"/>
    <col min="19" max="19" width="12.88671875" style="8" customWidth="1"/>
    <col min="20" max="21" width="10.33203125" style="8" customWidth="1"/>
    <col min="22" max="23" width="9.33203125" style="8" customWidth="1"/>
    <col min="24" max="16384" width="9.109375" style="8"/>
  </cols>
  <sheetData>
    <row r="13" spans="19:20" x14ac:dyDescent="0.3">
      <c r="S13" s="81">
        <f>((0.75/1)^0)*0.25</f>
        <v>0.25</v>
      </c>
      <c r="T13" s="82"/>
    </row>
    <row r="14" spans="19:20" x14ac:dyDescent="0.3">
      <c r="S14" s="83"/>
      <c r="T14" s="84"/>
    </row>
    <row r="16" spans="19:20" ht="14.4" customHeight="1" x14ac:dyDescent="0.3"/>
    <row r="17" spans="10:20" ht="14.4" customHeight="1" x14ac:dyDescent="0.3">
      <c r="S17" s="81">
        <f>((0.75/1)^1)*0.25</f>
        <v>0.1875</v>
      </c>
      <c r="T17" s="82"/>
    </row>
    <row r="18" spans="10:20" ht="14.4" customHeight="1" x14ac:dyDescent="0.3">
      <c r="S18" s="83"/>
      <c r="T18" s="84"/>
    </row>
    <row r="19" spans="10:20" ht="14.4" customHeight="1" x14ac:dyDescent="0.3"/>
    <row r="20" spans="10:20" ht="29.4" customHeight="1" x14ac:dyDescent="0.3"/>
    <row r="21" spans="10:20" ht="33" customHeight="1" x14ac:dyDescent="0.3">
      <c r="J21" s="80"/>
      <c r="K21" s="80"/>
      <c r="S21" s="89">
        <f>((0.75/1)^2)*0.25</f>
        <v>0.140625</v>
      </c>
      <c r="T21" s="90"/>
    </row>
    <row r="22" spans="10:20" ht="21" customHeight="1" x14ac:dyDescent="0.3">
      <c r="J22" s="80"/>
      <c r="K22" s="80"/>
    </row>
    <row r="23" spans="10:20" ht="37.200000000000003" customHeight="1" x14ac:dyDescent="0.3">
      <c r="S23" s="89">
        <f>((0.75/1)^3)*0.25</f>
        <v>0.10546875</v>
      </c>
      <c r="T23" s="90"/>
    </row>
    <row r="24" spans="10:20" ht="21" customHeight="1" x14ac:dyDescent="0.3">
      <c r="J24" s="91">
        <f>1-(0.75/1)</f>
        <v>0.25</v>
      </c>
      <c r="K24" s="92"/>
    </row>
    <row r="25" spans="10:20" ht="21" customHeight="1" x14ac:dyDescent="0.3">
      <c r="J25" s="93"/>
      <c r="K25" s="94"/>
      <c r="S25" s="85">
        <f>((0.75/1)^4*0.25)</f>
        <v>7.91015625E-2</v>
      </c>
      <c r="T25" s="86"/>
    </row>
    <row r="26" spans="10:20" ht="21" customHeight="1" x14ac:dyDescent="0.3">
      <c r="S26" s="87"/>
      <c r="T26" s="88"/>
    </row>
    <row r="27" spans="10:20" ht="24.6" customHeight="1" x14ac:dyDescent="0.3"/>
    <row r="28" spans="10:20" ht="23.4" customHeight="1" x14ac:dyDescent="0.3">
      <c r="O28" s="8" t="s">
        <v>13</v>
      </c>
    </row>
    <row r="29" spans="10:20" ht="25.2" customHeight="1" x14ac:dyDescent="0.3">
      <c r="S29" s="85">
        <f>SUM(S13+S17+S21+S23+S25)</f>
        <v>0.7626953125</v>
      </c>
      <c r="T29" s="86"/>
    </row>
    <row r="30" spans="10:20" ht="22.95" customHeight="1" x14ac:dyDescent="0.3">
      <c r="S30" s="87"/>
      <c r="T30" s="88"/>
    </row>
    <row r="31" spans="10:20" ht="16.95" customHeight="1" x14ac:dyDescent="0.3">
      <c r="M31" s="10"/>
    </row>
    <row r="32" spans="10:20" ht="15" customHeight="1" x14ac:dyDescent="0.3">
      <c r="M32" s="11"/>
    </row>
    <row r="33" spans="13:20" ht="15" customHeight="1" x14ac:dyDescent="0.3">
      <c r="M33" s="11"/>
      <c r="S33" s="78">
        <f>1-S29</f>
        <v>0.2373046875</v>
      </c>
      <c r="T33" s="78"/>
    </row>
    <row r="34" spans="13:20" ht="15" customHeight="1" x14ac:dyDescent="0.3">
      <c r="M34" s="11"/>
      <c r="S34" s="79"/>
      <c r="T34" s="79"/>
    </row>
    <row r="35" spans="13:20" x14ac:dyDescent="0.3">
      <c r="M35" s="11"/>
      <c r="S35" s="79"/>
      <c r="T35" s="79"/>
    </row>
    <row r="36" spans="13:20" x14ac:dyDescent="0.3">
      <c r="M36" s="11"/>
    </row>
    <row r="37" spans="13:20" x14ac:dyDescent="0.3">
      <c r="M37" s="11"/>
    </row>
    <row r="38" spans="13:20" x14ac:dyDescent="0.3">
      <c r="M38" s="11"/>
    </row>
    <row r="43" spans="13:20" ht="14.4" customHeight="1" x14ac:dyDescent="0.3"/>
    <row r="44" spans="13:20" ht="14.4" customHeight="1" x14ac:dyDescent="0.3"/>
    <row r="45" spans="13:20" ht="14.4" customHeight="1" x14ac:dyDescent="0.3"/>
  </sheetData>
  <mergeCells count="9">
    <mergeCell ref="S33:T35"/>
    <mergeCell ref="J21:K22"/>
    <mergeCell ref="S13:T14"/>
    <mergeCell ref="S29:T30"/>
    <mergeCell ref="S17:T18"/>
    <mergeCell ref="S25:T26"/>
    <mergeCell ref="S23:T23"/>
    <mergeCell ref="S21:T21"/>
    <mergeCell ref="J24:K25"/>
  </mergeCells>
  <pageMargins left="0.7" right="0.7" top="0.75" bottom="0.75" header="0.3" footer="0.3"/>
  <pageSetup scale="4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G20:Z46"/>
  <sheetViews>
    <sheetView zoomScale="60" zoomScaleNormal="60" workbookViewId="0"/>
  </sheetViews>
  <sheetFormatPr defaultColWidth="9.109375" defaultRowHeight="14.4" x14ac:dyDescent="0.3"/>
  <cols>
    <col min="1" max="1" width="9.109375" style="8"/>
    <col min="2" max="2" width="9.33203125" style="8" customWidth="1"/>
    <col min="3" max="3" width="18.44140625" style="8" customWidth="1"/>
    <col min="4" max="4" width="10.6640625" style="8" customWidth="1"/>
    <col min="5" max="5" width="9.109375" style="8"/>
    <col min="6" max="6" width="10.5546875" style="8" customWidth="1"/>
    <col min="7" max="7" width="17.44140625" style="8" customWidth="1"/>
    <col min="8" max="8" width="18.33203125" style="8" customWidth="1"/>
    <col min="9" max="9" width="4.88671875" style="8" customWidth="1"/>
    <col min="10" max="10" width="14.6640625" style="8" customWidth="1"/>
    <col min="11" max="11" width="15.6640625" style="8" customWidth="1"/>
    <col min="12" max="13" width="16.6640625" style="8" customWidth="1"/>
    <col min="14" max="14" width="4.5546875" style="8" customWidth="1"/>
    <col min="15" max="15" width="14.33203125" style="8" customWidth="1"/>
    <col min="16" max="16" width="10.109375" style="8" customWidth="1"/>
    <col min="17" max="18" width="9.88671875" style="8" customWidth="1"/>
    <col min="19" max="19" width="11.109375" style="8" customWidth="1"/>
    <col min="20" max="20" width="10.109375" style="8" customWidth="1"/>
    <col min="21" max="21" width="9.5546875" style="8" customWidth="1"/>
    <col min="22" max="22" width="10.44140625" style="8" customWidth="1"/>
    <col min="23" max="23" width="9.88671875" style="8" customWidth="1"/>
    <col min="24" max="16384" width="9.109375" style="8"/>
  </cols>
  <sheetData>
    <row r="20" spans="7:26" x14ac:dyDescent="0.3">
      <c r="G20" s="9"/>
      <c r="H20" s="9"/>
    </row>
    <row r="22" spans="7:26" ht="28.5" customHeight="1" x14ac:dyDescent="0.3"/>
    <row r="23" spans="7:26" ht="27.75" customHeight="1" x14ac:dyDescent="0.3"/>
    <row r="24" spans="7:26" ht="26.25" customHeight="1" x14ac:dyDescent="0.3"/>
    <row r="25" spans="7:26" ht="28.5" customHeight="1" x14ac:dyDescent="0.3"/>
    <row r="26" spans="7:26" ht="26.25" customHeight="1" x14ac:dyDescent="0.3"/>
    <row r="27" spans="7:26" ht="24.6" customHeight="1" x14ac:dyDescent="0.3"/>
    <row r="28" spans="7:26" ht="26.25" customHeight="1" x14ac:dyDescent="0.3"/>
    <row r="29" spans="7:26" ht="30.75" customHeight="1" x14ac:dyDescent="0.3">
      <c r="X29" s="95"/>
      <c r="Y29" s="95"/>
      <c r="Z29" s="95"/>
    </row>
    <row r="30" spans="7:26" ht="24.75" customHeight="1" x14ac:dyDescent="0.3">
      <c r="X30" s="95"/>
      <c r="Y30" s="95"/>
      <c r="Z30" s="95"/>
    </row>
    <row r="31" spans="7:26" ht="32.4" customHeight="1" x14ac:dyDescent="0.3">
      <c r="X31" s="95"/>
      <c r="Y31" s="95"/>
      <c r="Z31" s="95"/>
    </row>
    <row r="32" spans="7:26" ht="27.6" customHeight="1" x14ac:dyDescent="0.3"/>
    <row r="33" spans="13:13" ht="32.4" customHeight="1" x14ac:dyDescent="0.3"/>
    <row r="35" spans="13:13" ht="22.95" customHeight="1" x14ac:dyDescent="0.3"/>
    <row r="36" spans="13:13" ht="29.25" customHeight="1" x14ac:dyDescent="0.3"/>
    <row r="37" spans="13:13" ht="27" customHeight="1" x14ac:dyDescent="0.3"/>
    <row r="38" spans="13:13" ht="19.2" customHeight="1" x14ac:dyDescent="0.3"/>
    <row r="39" spans="13:13" ht="16.95" customHeight="1" x14ac:dyDescent="0.3">
      <c r="M39" s="10"/>
    </row>
    <row r="40" spans="13:13" ht="15" customHeight="1" x14ac:dyDescent="0.3">
      <c r="M40" s="11"/>
    </row>
    <row r="41" spans="13:13" x14ac:dyDescent="0.3">
      <c r="M41" s="11"/>
    </row>
    <row r="42" spans="13:13" x14ac:dyDescent="0.3">
      <c r="M42" s="11"/>
    </row>
    <row r="43" spans="13:13" x14ac:dyDescent="0.3">
      <c r="M43" s="11"/>
    </row>
    <row r="44" spans="13:13" x14ac:dyDescent="0.3">
      <c r="M44" s="11"/>
    </row>
    <row r="45" spans="13:13" x14ac:dyDescent="0.3">
      <c r="M45" s="11"/>
    </row>
    <row r="46" spans="13:13" x14ac:dyDescent="0.3">
      <c r="M46" s="11"/>
    </row>
  </sheetData>
  <mergeCells count="1">
    <mergeCell ref="X29:Z31"/>
  </mergeCells>
  <pageMargins left="0.7" right="0.7" top="0.75" bottom="0.7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FirstPage</vt:lpstr>
      <vt:lpstr>Exam Content </vt:lpstr>
      <vt:lpstr>Problem 1</vt:lpstr>
      <vt:lpstr>Check Problem 1 </vt:lpstr>
      <vt:lpstr>Check Problem 2 </vt:lpstr>
      <vt:lpstr>Problem 2</vt:lpstr>
      <vt:lpstr>Problem 3</vt:lpstr>
      <vt:lpstr>Check Problem 3</vt:lpstr>
      <vt:lpstr>Problem 4</vt:lpstr>
      <vt:lpstr>Check Problem 4</vt:lpstr>
      <vt:lpstr>Problem 5 </vt:lpstr>
      <vt:lpstr>Check Problem 5</vt:lpstr>
      <vt:lpstr>Problem 6</vt:lpstr>
      <vt:lpstr>Check Problem 6</vt:lpstr>
      <vt:lpstr>Problem 7</vt:lpstr>
      <vt:lpstr>Check Problem 7 </vt:lpstr>
      <vt:lpstr>Check Problem 8</vt:lpstr>
      <vt:lpstr>Problem 8 </vt:lpstr>
      <vt:lpstr>Problem 9</vt:lpstr>
      <vt:lpstr>Check Problem 9</vt:lpstr>
      <vt:lpstr>Problem 10</vt:lpstr>
      <vt:lpstr>Check Problem 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2021-12-07T21:41:36Z</cp:lastPrinted>
  <dcterms:created xsi:type="dcterms:W3CDTF">2014-10-23T14:45:36Z</dcterms:created>
  <dcterms:modified xsi:type="dcterms:W3CDTF">2021-12-22T16:36:22Z</dcterms:modified>
</cp:coreProperties>
</file>