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xml" ContentType="application/vnd.openxmlformats-officedocument.drawingml.chart+xml"/>
  <Override PartName="/xl/drawings/drawing38.xml" ContentType="application/vnd.openxmlformats-officedocument.drawing+xml"/>
  <Override PartName="/xl/charts/chart2.xml" ContentType="application/vnd.openxmlformats-officedocument.drawingml.chart+xml"/>
  <Override PartName="/xl/drawings/drawing39.xml" ContentType="application/vnd.openxmlformats-officedocument.drawing+xml"/>
  <Override PartName="/xl/charts/chart3.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4.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FEDEB5EB-06E4-468A-AA03-5B676C14A4EB}" xr6:coauthVersionLast="47" xr6:coauthVersionMax="47" xr10:uidLastSave="{00000000-0000-0000-0000-000000000000}"/>
  <bookViews>
    <workbookView showSheetTabs="0" xWindow="-120" yWindow="-120" windowWidth="29040" windowHeight="15720" firstSheet="5" activeTab="5" xr2:uid="{00000000-000D-0000-FFFF-FFFF00000000}"/>
  </bookViews>
  <sheets>
    <sheet name="CWL2 " sheetId="86" r:id="rId1"/>
    <sheet name="CSP2 " sheetId="84" r:id="rId2"/>
    <sheet name="Forcasting Sample Probl (2)" sheetId="108" r:id="rId3"/>
    <sheet name="Forecasting Problem 4" sheetId="109" r:id="rId4"/>
    <sheet name="ChecForcasting Sample Problem 4" sheetId="105" r:id="rId5"/>
    <sheet name="FirstPage" sheetId="21" r:id="rId6"/>
    <sheet name="TypeContent " sheetId="69" r:id="rId7"/>
    <sheet name="PERTContent  " sheetId="73" r:id="rId8"/>
    <sheet name="WLContent " sheetId="72" r:id="rId9"/>
    <sheet name="CorContent" sheetId="101" r:id="rId10"/>
    <sheet name="SContent " sheetId="71" r:id="rId11"/>
    <sheet name="Content " sheetId="70" r:id="rId12"/>
    <sheet name="Trend Content" sheetId="96" r:id="rId13"/>
    <sheet name="Forecasting Content" sheetId="98" r:id="rId14"/>
    <sheet name="Regression Content" sheetId="95" r:id="rId15"/>
    <sheet name="Correlation Content" sheetId="8" r:id="rId16"/>
    <sheet name="TCostC" sheetId="67" r:id="rId17"/>
    <sheet name="CWL3" sheetId="92" r:id="rId18"/>
    <sheet name="CWL4" sheetId="94" r:id="rId19"/>
    <sheet name="WL4" sheetId="93" r:id="rId20"/>
    <sheet name="WL3" sheetId="91" r:id="rId21"/>
    <sheet name="WL1" sheetId="62" r:id="rId22"/>
    <sheet name="WL2" sheetId="68" r:id="rId23"/>
    <sheet name="CCOR2" sheetId="103" r:id="rId24"/>
    <sheet name="CCOR1" sheetId="100" r:id="rId25"/>
    <sheet name="CF5 " sheetId="78" r:id="rId26"/>
    <sheet name="COR2" sheetId="102" r:id="rId27"/>
    <sheet name="COR1" sheetId="99" r:id="rId28"/>
    <sheet name="F5" sheetId="49" r:id="rId29"/>
    <sheet name="CT1" sheetId="97" r:id="rId30"/>
    <sheet name="T1" sheetId="48" r:id="rId31"/>
    <sheet name="9.1" sheetId="50" r:id="rId32"/>
    <sheet name="CSP1 " sheetId="83" r:id="rId33"/>
    <sheet name="SP1" sheetId="44" r:id="rId34"/>
    <sheet name="CR2 " sheetId="80" r:id="rId35"/>
    <sheet name="R2" sheetId="43" r:id="rId36"/>
    <sheet name="CR1" sheetId="76" r:id="rId37"/>
    <sheet name="R1" sheetId="39" r:id="rId38"/>
    <sheet name="CF2 " sheetId="75" r:id="rId39"/>
    <sheet name="F2" sheetId="38" r:id="rId40"/>
    <sheet name="CF1 " sheetId="74" r:id="rId41"/>
    <sheet name="Check Index 1 " sheetId="107" r:id="rId42"/>
    <sheet name="Index 1" sheetId="106" r:id="rId43"/>
    <sheet name="F1" sheetId="55" r:id="rId44"/>
    <sheet name="CF8 " sheetId="81" r:id="rId45"/>
    <sheet name="SP2" sheetId="53" r:id="rId46"/>
    <sheet name="14" sheetId="58" r:id="rId47"/>
    <sheet name="15" sheetId="59" r:id="rId48"/>
    <sheet name="Gantt1" sheetId="90" r:id="rId49"/>
    <sheet name="PERT1 " sheetId="89" r:id="rId50"/>
    <sheet name="CPERT1" sheetId="64" r:id="rId51"/>
    <sheet name="CM1 " sheetId="79" r:id="rId52"/>
    <sheet name="M1" sheetId="65" r:id="rId53"/>
    <sheet name="Index Content" sheetId="110" r:id="rId54"/>
    <sheet name="Markov Content" sheetId="104" r:id="rId5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75" l="1"/>
  <c r="S36" i="75" s="1"/>
  <c r="S37" i="75" s="1"/>
  <c r="S38" i="75" s="1"/>
  <c r="S39" i="75" s="1"/>
  <c r="S40" i="75" s="1"/>
  <c r="S41" i="75" s="1"/>
  <c r="S42" i="75" s="1"/>
  <c r="S43" i="75" s="1"/>
  <c r="S34" i="75"/>
  <c r="Q21" i="74"/>
  <c r="Q22" i="74"/>
  <c r="I21" i="107" l="1"/>
  <c r="J53" i="105"/>
  <c r="J35" i="105"/>
  <c r="W44" i="79" l="1"/>
  <c r="W43" i="79"/>
  <c r="W42" i="79"/>
  <c r="W26" i="79"/>
  <c r="W25" i="79"/>
  <c r="W24" i="79"/>
  <c r="W47" i="79" l="1"/>
  <c r="W29" i="79"/>
  <c r="D28" i="44" l="1"/>
  <c r="D65" i="100" l="1"/>
  <c r="AB30" i="94" l="1"/>
  <c r="AE30" i="94"/>
  <c r="AA31" i="92" l="1"/>
  <c r="AA26" i="94" l="1"/>
  <c r="AA36" i="92"/>
  <c r="T50" i="90" l="1"/>
  <c r="T49" i="90"/>
  <c r="T48" i="90"/>
  <c r="T45" i="90"/>
  <c r="T41" i="90"/>
  <c r="W39" i="64" l="1"/>
  <c r="R88" i="64" l="1"/>
  <c r="G33" i="84" l="1"/>
  <c r="U25" i="75" l="1"/>
  <c r="O28" i="76"/>
  <c r="J33" i="74"/>
  <c r="R94" i="64"/>
  <c r="R81" i="64"/>
  <c r="R75" i="64"/>
  <c r="R66" i="64"/>
  <c r="T50" i="89"/>
  <c r="T49" i="89"/>
  <c r="T48" i="89"/>
  <c r="T45" i="89"/>
  <c r="T41" i="89"/>
  <c r="U36" i="64" l="1"/>
  <c r="U40" i="64"/>
  <c r="U43" i="64"/>
  <c r="U44" i="64"/>
  <c r="U45" i="64"/>
  <c r="U48" i="64" l="1"/>
  <c r="V23" i="67"/>
  <c r="J22" i="74"/>
  <c r="O47" i="84" l="1"/>
  <c r="I32" i="84"/>
  <c r="I31" i="84"/>
  <c r="I30" i="84"/>
  <c r="I29" i="84"/>
  <c r="I28" i="84"/>
  <c r="I27" i="84"/>
  <c r="I26" i="84"/>
  <c r="M23" i="84"/>
  <c r="N21" i="84" s="1"/>
  <c r="O19" i="84"/>
  <c r="H48" i="83"/>
  <c r="H53" i="83" s="1"/>
  <c r="G28" i="83"/>
  <c r="H26" i="83" s="1"/>
  <c r="K45" i="81"/>
  <c r="K44" i="81"/>
  <c r="B50" i="80"/>
  <c r="Q44" i="79"/>
  <c r="Q43" i="79"/>
  <c r="Q42" i="79"/>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47" i="79" l="1"/>
  <c r="H23" i="83"/>
  <c r="N16" i="84"/>
  <c r="O16" i="84" s="1"/>
  <c r="H27" i="83"/>
  <c r="N19" i="84"/>
  <c r="H22" i="83"/>
  <c r="H25" i="83"/>
  <c r="N17" i="84"/>
  <c r="N20" i="84"/>
  <c r="H24" i="83"/>
  <c r="I33" i="84"/>
  <c r="J44" i="78"/>
  <c r="D46" i="78" s="1"/>
  <c r="N18" i="84"/>
  <c r="N22" i="84"/>
  <c r="J63" i="78"/>
  <c r="D65" i="78" s="1"/>
  <c r="V33" i="67"/>
  <c r="N23" i="84" l="1"/>
  <c r="O17" i="84"/>
  <c r="H28" i="83"/>
  <c r="I22" i="83" s="1"/>
  <c r="I23" i="83" s="1"/>
  <c r="I24" i="83" s="1"/>
  <c r="I25" i="83" s="1"/>
  <c r="I26" i="83" s="1"/>
  <c r="I27" i="83" s="1"/>
  <c r="Q88" i="64" l="1"/>
  <c r="J82" i="64"/>
  <c r="J69" i="64" l="1"/>
  <c r="J76" i="64"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E28" i="44" l="1"/>
</calcChain>
</file>

<file path=xl/sharedStrings.xml><?xml version="1.0" encoding="utf-8"?>
<sst xmlns="http://schemas.openxmlformats.org/spreadsheetml/2006/main" count="416" uniqueCount="126">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</sst>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5"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
      <sz val="11"/>
      <color rgb="FFFF0000"/>
      <name val="Calibri"/>
      <family val="2"/>
      <scheme val="minor"/>
    </font>
    <font>
      <b/>
      <sz val="22"/>
      <color rgb="FFFFFF00"/>
      <name val="Calibri"/>
      <family val="2"/>
      <scheme val="minor"/>
    </font>
    <font>
      <sz val="26"/>
      <color theme="1"/>
      <name val="Calibri"/>
      <family val="2"/>
      <scheme val="minor"/>
    </font>
  </fonts>
  <fills count="2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33">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20"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166" fontId="70" fillId="3" borderId="1" xfId="0" applyNumberFormat="1" applyFont="1" applyFill="1" applyBorder="1" applyAlignment="1">
      <alignment horizontal="center" vertical="center"/>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71" fillId="3" borderId="0" xfId="0" applyFont="1" applyFill="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73" fillId="7" borderId="0" xfId="0" applyNumberFormat="1" applyFont="1" applyFill="1" applyAlignment="1" applyProtection="1">
      <alignment horizontal="center" vertical="center"/>
      <protection locked="0"/>
    </xf>
    <xf numFmtId="2" fontId="61" fillId="5" borderId="1" xfId="0" applyNumberFormat="1" applyFont="1" applyFill="1" applyBorder="1" applyAlignment="1" applyProtection="1">
      <alignment horizontal="center" vertical="center"/>
      <protection locked="0"/>
    </xf>
    <xf numFmtId="0" fontId="61" fillId="5" borderId="1" xfId="0" applyFont="1" applyFill="1" applyBorder="1" applyAlignment="1" applyProtection="1">
      <alignment horizontal="center" vertical="center"/>
      <protection locked="0"/>
    </xf>
    <xf numFmtId="0" fontId="12" fillId="0" borderId="1" xfId="0" applyFont="1" applyBorder="1"/>
    <xf numFmtId="0" fontId="74" fillId="2" borderId="0" xfId="0" applyFont="1" applyFill="1" applyProtection="1">
      <protection locked="0"/>
    </xf>
    <xf numFmtId="0" fontId="14" fillId="2" borderId="0" xfId="0" applyFont="1" applyFill="1" applyProtection="1">
      <protection locked="0"/>
    </xf>
    <xf numFmtId="0" fontId="12" fillId="2" borderId="2" xfId="0" applyFont="1" applyFill="1" applyBorder="1" applyAlignment="1" applyProtection="1">
      <alignment horizontal="center" vertical="center"/>
      <protection locked="0"/>
    </xf>
    <xf numFmtId="0" fontId="0" fillId="6" borderId="1" xfId="0" applyFill="1" applyBorder="1" applyProtection="1">
      <protection locked="0"/>
    </xf>
    <xf numFmtId="0" fontId="17" fillId="5" borderId="1" xfId="0" applyFont="1" applyFill="1" applyBorder="1"/>
    <xf numFmtId="0" fontId="72" fillId="2" borderId="0" xfId="0" applyFont="1" applyFill="1" applyProtection="1">
      <protection locked="0"/>
    </xf>
    <xf numFmtId="0" fontId="66" fillId="7" borderId="0" xfId="0" applyFont="1" applyFill="1"/>
    <xf numFmtId="166" fontId="66" fillId="7" borderId="0" xfId="0" applyNumberFormat="1" applyFont="1" applyFill="1"/>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59" fillId="4" borderId="0" xfId="0" applyFont="1" applyFill="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0" fontId="5" fillId="2" borderId="0" xfId="0" applyFont="1" applyFill="1" applyProtection="1">
      <protection locked="0"/>
    </xf>
    <xf numFmtId="0" fontId="12" fillId="20"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Exponential Smoothing</a:t>
            </a:r>
          </a:p>
        </c:rich>
      </c:tx>
      <c:overlay val="0"/>
    </c:title>
    <c:autoTitleDeleted val="0"/>
    <c:plotArea>
      <c:layout/>
      <c:lineChart>
        <c:grouping val="standard"/>
        <c:varyColors val="0"/>
        <c:ser>
          <c:idx val="0"/>
          <c:order val="0"/>
          <c:tx>
            <c:v>Actual</c:v>
          </c:tx>
          <c:val>
            <c:numRef>
              <c:f>'CF2 '!$P$33:$P$42</c:f>
              <c:numCache>
                <c:formatCode>General</c:formatCode>
                <c:ptCount val="10"/>
                <c:pt idx="0">
                  <c:v>400</c:v>
                </c:pt>
                <c:pt idx="1">
                  <c:v>430</c:v>
                </c:pt>
                <c:pt idx="2">
                  <c:v>420</c:v>
                </c:pt>
                <c:pt idx="3">
                  <c:v>440</c:v>
                </c:pt>
                <c:pt idx="4">
                  <c:v>460</c:v>
                </c:pt>
                <c:pt idx="5">
                  <c:v>440</c:v>
                </c:pt>
                <c:pt idx="6">
                  <c:v>470</c:v>
                </c:pt>
                <c:pt idx="7">
                  <c:v>430</c:v>
                </c:pt>
                <c:pt idx="8">
                  <c:v>440</c:v>
                </c:pt>
                <c:pt idx="9">
                  <c:v>420</c:v>
                </c:pt>
              </c:numCache>
            </c:numRef>
          </c:val>
          <c:smooth val="0"/>
          <c:extLst>
            <c:ext xmlns:c16="http://schemas.microsoft.com/office/drawing/2014/chart" uri="{C3380CC4-5D6E-409C-BE32-E72D297353CC}">
              <c16:uniqueId val="{00000001-D57B-406A-9ABF-BCDF8C74F862}"/>
            </c:ext>
          </c:extLst>
        </c:ser>
        <c:ser>
          <c:idx val="1"/>
          <c:order val="1"/>
          <c:tx>
            <c:v>Forecast</c:v>
          </c:tx>
          <c:val>
            <c:numRef>
              <c:f>'CF2 '!$S$33:$S$42</c:f>
              <c:numCache>
                <c:formatCode>General</c:formatCode>
                <c:ptCount val="10"/>
                <c:pt idx="0">
                  <c:v>#N/A</c:v>
                </c:pt>
                <c:pt idx="1">
                  <c:v>400</c:v>
                </c:pt>
                <c:pt idx="2">
                  <c:v>406</c:v>
                </c:pt>
                <c:pt idx="3">
                  <c:v>408.8</c:v>
                </c:pt>
                <c:pt idx="4">
                  <c:v>415.04</c:v>
                </c:pt>
                <c:pt idx="5">
                  <c:v>424.03200000000004</c:v>
                </c:pt>
                <c:pt idx="6">
                  <c:v>427.22560000000004</c:v>
                </c:pt>
                <c:pt idx="7">
                  <c:v>435.78048000000007</c:v>
                </c:pt>
                <c:pt idx="8">
                  <c:v>434.62438400000008</c:v>
                </c:pt>
                <c:pt idx="9">
                  <c:v>435.69950720000008</c:v>
                </c:pt>
              </c:numCache>
            </c:numRef>
          </c:val>
          <c:smooth val="0"/>
          <c:extLst>
            <c:ext xmlns:c16="http://schemas.microsoft.com/office/drawing/2014/chart" uri="{C3380CC4-5D6E-409C-BE32-E72D297353CC}">
              <c16:uniqueId val="{00000002-D57B-406A-9ABF-BCDF8C74F862}"/>
            </c:ext>
          </c:extLst>
        </c:ser>
        <c:dLbls>
          <c:showLegendKey val="0"/>
          <c:showVal val="0"/>
          <c:showCatName val="0"/>
          <c:showSerName val="0"/>
          <c:showPercent val="0"/>
          <c:showBubbleSize val="0"/>
        </c:dLbls>
        <c:marker val="1"/>
        <c:smooth val="0"/>
        <c:axId val="238612496"/>
        <c:axId val="238609584"/>
      </c:lineChart>
      <c:catAx>
        <c:axId val="238612496"/>
        <c:scaling>
          <c:orientation val="minMax"/>
        </c:scaling>
        <c:delete val="0"/>
        <c:axPos val="b"/>
        <c:title>
          <c:tx>
            <c:rich>
              <a:bodyPr/>
              <a:lstStyle/>
              <a:p>
                <a:pPr>
                  <a:defRPr/>
                </a:pPr>
                <a:r>
                  <a:rPr lang="en-US"/>
                  <a:t>Data Point</a:t>
                </a:r>
              </a:p>
            </c:rich>
          </c:tx>
          <c:overlay val="0"/>
        </c:title>
        <c:majorTickMark val="out"/>
        <c:minorTickMark val="none"/>
        <c:tickLblPos val="nextTo"/>
        <c:crossAx val="238609584"/>
        <c:crosses val="autoZero"/>
        <c:auto val="1"/>
        <c:lblAlgn val="ctr"/>
        <c:lblOffset val="100"/>
        <c:noMultiLvlLbl val="0"/>
      </c:catAx>
      <c:valAx>
        <c:axId val="238609584"/>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238612496"/>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Moving Average</a:t>
            </a:r>
          </a:p>
        </c:rich>
      </c:tx>
      <c:overlay val="0"/>
    </c:title>
    <c:autoTitleDeleted val="0"/>
    <c:plotArea>
      <c:layout/>
      <c:lineChart>
        <c:grouping val="standard"/>
        <c:varyColors val="0"/>
        <c:ser>
          <c:idx val="0"/>
          <c:order val="0"/>
          <c:tx>
            <c:v>Actual</c:v>
          </c:tx>
          <c:val>
            <c:numRef>
              <c:f>'CF1 '!$H$19:$H$23</c:f>
              <c:numCache>
                <c:formatCode>General</c:formatCode>
                <c:ptCount val="5"/>
                <c:pt idx="0">
                  <c:v>10</c:v>
                </c:pt>
                <c:pt idx="1">
                  <c:v>12</c:v>
                </c:pt>
                <c:pt idx="2">
                  <c:v>13</c:v>
                </c:pt>
                <c:pt idx="3">
                  <c:v>16</c:v>
                </c:pt>
              </c:numCache>
            </c:numRef>
          </c:val>
          <c:smooth val="0"/>
          <c:extLst>
            <c:ext xmlns:c16="http://schemas.microsoft.com/office/drawing/2014/chart" uri="{C3380CC4-5D6E-409C-BE32-E72D297353CC}">
              <c16:uniqueId val="{00000001-3296-437C-A30F-1D14D01AAB59}"/>
            </c:ext>
          </c:extLst>
        </c:ser>
        <c:ser>
          <c:idx val="1"/>
          <c:order val="1"/>
          <c:tx>
            <c:v>Forecast</c:v>
          </c:tx>
          <c:val>
            <c:numRef>
              <c:f>'CF1 '!$Q$18:$Q$22</c:f>
              <c:numCache>
                <c:formatCode>General</c:formatCode>
                <c:ptCount val="5"/>
                <c:pt idx="0">
                  <c:v>#N/A</c:v>
                </c:pt>
                <c:pt idx="1">
                  <c:v>#N/A</c:v>
                </c:pt>
                <c:pt idx="2">
                  <c:v>#N/A</c:v>
                </c:pt>
                <c:pt idx="3">
                  <c:v>12.75</c:v>
                </c:pt>
                <c:pt idx="4">
                  <c:v>13.666666666666666</c:v>
                </c:pt>
              </c:numCache>
            </c:numRef>
          </c:val>
          <c:smooth val="0"/>
          <c:extLst>
            <c:ext xmlns:c16="http://schemas.microsoft.com/office/drawing/2014/chart" uri="{C3380CC4-5D6E-409C-BE32-E72D297353CC}">
              <c16:uniqueId val="{00000002-3296-437C-A30F-1D14D01AAB59}"/>
            </c:ext>
          </c:extLst>
        </c:ser>
        <c:dLbls>
          <c:showLegendKey val="0"/>
          <c:showVal val="0"/>
          <c:showCatName val="0"/>
          <c:showSerName val="0"/>
          <c:showPercent val="0"/>
          <c:showBubbleSize val="0"/>
        </c:dLbls>
        <c:marker val="1"/>
        <c:smooth val="0"/>
        <c:axId val="1517257888"/>
        <c:axId val="1517256640"/>
      </c:lineChart>
      <c:catAx>
        <c:axId val="1517257888"/>
        <c:scaling>
          <c:orientation val="minMax"/>
        </c:scaling>
        <c:delete val="0"/>
        <c:axPos val="b"/>
        <c:title>
          <c:tx>
            <c:rich>
              <a:bodyPr/>
              <a:lstStyle/>
              <a:p>
                <a:pPr>
                  <a:defRPr/>
                </a:pPr>
                <a:r>
                  <a:rPr lang="en-US"/>
                  <a:t>Data Point</a:t>
                </a:r>
              </a:p>
            </c:rich>
          </c:tx>
          <c:overlay val="0"/>
        </c:title>
        <c:majorTickMark val="out"/>
        <c:minorTickMark val="none"/>
        <c:tickLblPos val="nextTo"/>
        <c:crossAx val="1517256640"/>
        <c:crosses val="autoZero"/>
        <c:auto val="1"/>
        <c:lblAlgn val="ctr"/>
        <c:lblOffset val="100"/>
        <c:noMultiLvlLbl val="0"/>
      </c:catAx>
      <c:valAx>
        <c:axId val="1517256640"/>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1517257888"/>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WL2'!A1"/></Relationships>
</file>

<file path=xl/drawings/_rels/drawing2.xml.rels><?xml version="1.0" encoding="UTF-8" standalone="yes"?>
<Relationships xmlns="http://schemas.openxmlformats.org/package/2006/relationships"><Relationship Id="rId1" Type="http://schemas.openxmlformats.org/officeDocument/2006/relationships/hyperlink" Target="#'SP2'!A1"/></Relationships>
</file>

<file path=xl/drawings/_rels/drawing3.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5.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TypeContent '!A1"/></Relationships>
</file>

<file path=xl/drawings/_rels/drawing7.xml.rels><?xml version="1.0" encoding="UTF-8" standalone="yes"?>
<Relationships xmlns="http://schemas.openxmlformats.org/package/2006/relationships"><Relationship Id="rId3" Type="http://schemas.openxmlformats.org/officeDocument/2006/relationships/hyperlink" Target="#'9'!A1"/><Relationship Id="rId7" Type="http://schemas.openxmlformats.org/officeDocument/2006/relationships/hyperlink" Target="#'Trend Content'!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8.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9.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10.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1.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2.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4.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ecasting Problem 4'!A1"/><Relationship Id="rId5" Type="http://schemas.openxmlformats.org/officeDocument/2006/relationships/hyperlink" Target="#'F5'!A1"/><Relationship Id="rId4" Type="http://schemas.openxmlformats.org/officeDocument/2006/relationships/hyperlink" Target="#'9'!A1"/></Relationships>
</file>

<file path=xl/drawings/_rels/drawing15.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6.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7.xml.rels><?xml version="1.0" encoding="UTF-8" standalone="yes"?>
<Relationships xmlns="http://schemas.openxmlformats.org/package/2006/relationships"><Relationship Id="rId1" Type="http://schemas.openxmlformats.org/officeDocument/2006/relationships/hyperlink" Target="#'WL1'!A1"/></Relationships>
</file>

<file path=xl/drawings/_rels/drawing18.xml.rels><?xml version="1.0" encoding="UTF-8" standalone="yes"?>
<Relationships xmlns="http://schemas.openxmlformats.org/package/2006/relationships"><Relationship Id="rId1" Type="http://schemas.openxmlformats.org/officeDocument/2006/relationships/hyperlink" Target="#'WL3'!A1"/></Relationships>
</file>

<file path=xl/drawings/_rels/drawing19.xml.rels><?xml version="1.0" encoding="UTF-8" standalone="yes"?>
<Relationships xmlns="http://schemas.openxmlformats.org/package/2006/relationships"><Relationship Id="rId1" Type="http://schemas.openxmlformats.org/officeDocument/2006/relationships/hyperlink" Target="#'WL4'!A1"/></Relationships>
</file>

<file path=xl/drawings/_rels/drawing20.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2.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3.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4.xml.rels><?xml version="1.0" encoding="UTF-8" standalone="yes"?>
<Relationships xmlns="http://schemas.openxmlformats.org/package/2006/relationships"><Relationship Id="rId1" Type="http://schemas.openxmlformats.org/officeDocument/2006/relationships/hyperlink" Target="#'COR2'!A1"/></Relationships>
</file>

<file path=xl/drawings/_rels/drawing25.xml.rels><?xml version="1.0" encoding="UTF-8" standalone="yes"?>
<Relationships xmlns="http://schemas.openxmlformats.org/package/2006/relationships"><Relationship Id="rId1" Type="http://schemas.openxmlformats.org/officeDocument/2006/relationships/hyperlink" Target="#'COR1'!A1"/></Relationships>
</file>

<file path=xl/drawings/_rels/drawing26.xml.rels><?xml version="1.0" encoding="UTF-8" standalone="yes"?>
<Relationships xmlns="http://schemas.openxmlformats.org/package/2006/relationships"><Relationship Id="rId1" Type="http://schemas.openxmlformats.org/officeDocument/2006/relationships/hyperlink" Target="#'F5'!A1"/></Relationships>
</file>

<file path=xl/drawings/_rels/drawing27.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8.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9.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orecasting Content'!A1"/></Relationships>
</file>

<file path=xl/drawings/_rels/drawing30.xml.rels><?xml version="1.0" encoding="UTF-8" standalone="yes"?>
<Relationships xmlns="http://schemas.openxmlformats.org/package/2006/relationships"><Relationship Id="rId1" Type="http://schemas.openxmlformats.org/officeDocument/2006/relationships/hyperlink" Target="#'T1'!A1"/></Relationships>
</file>

<file path=xl/drawings/_rels/drawing31.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1'!A1"/></Relationships>
</file>

<file path=xl/drawings/_rels/drawing34.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5.xml.rels><?xml version="1.0" encoding="UTF-8" standalone="yes"?>
<Relationships xmlns="http://schemas.openxmlformats.org/package/2006/relationships"><Relationship Id="rId1" Type="http://schemas.openxmlformats.org/officeDocument/2006/relationships/hyperlink" Target="#'R2'!A1"/></Relationships>
</file>

<file path=xl/drawings/_rels/drawing36.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3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38.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3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F2'!A1"/></Relationships>
</file>

<file path=xl/drawings/_rels/drawing4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4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F1'!A1"/></Relationships>
</file>

<file path=xl/drawings/_rels/drawing42.xml.rels><?xml version="1.0" encoding="UTF-8" standalone="yes"?>
<Relationships xmlns="http://schemas.openxmlformats.org/package/2006/relationships"><Relationship Id="rId1" Type="http://schemas.openxmlformats.org/officeDocument/2006/relationships/hyperlink" Target="#'Index 1'!A1"/></Relationships>
</file>

<file path=xl/drawings/_rels/drawing43.xml.rels><?xml version="1.0" encoding="UTF-8" standalone="yes"?>
<Relationships xmlns="http://schemas.openxmlformats.org/package/2006/relationships"><Relationship Id="rId2" Type="http://schemas.openxmlformats.org/officeDocument/2006/relationships/hyperlink" Target="#'Check Index 1 '!A1"/><Relationship Id="rId1" Type="http://schemas.openxmlformats.org/officeDocument/2006/relationships/hyperlink" Target="#'Index Content'!A1"/></Relationships>
</file>

<file path=xl/drawings/_rels/drawing44.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5.xml.rels><?xml version="1.0" encoding="UTF-8" standalone="yes"?>
<Relationships xmlns="http://schemas.openxmlformats.org/package/2006/relationships"><Relationship Id="rId1" Type="http://schemas.openxmlformats.org/officeDocument/2006/relationships/hyperlink" Target="#'F8'!A1"/></Relationships>
</file>

<file path=xl/drawings/_rels/drawing46.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47.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48.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0.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1.xml.rels><?xml version="1.0" encoding="UTF-8" standalone="yes"?>
<Relationships xmlns="http://schemas.openxmlformats.org/package/2006/relationships"><Relationship Id="rId1" Type="http://schemas.openxmlformats.org/officeDocument/2006/relationships/hyperlink" Target="#'PERT1 '!A1"/></Relationships>
</file>

<file path=xl/drawings/_rels/drawing52.xml.rels><?xml version="1.0" encoding="UTF-8" standalone="yes"?>
<Relationships xmlns="http://schemas.openxmlformats.org/package/2006/relationships"><Relationship Id="rId1" Type="http://schemas.openxmlformats.org/officeDocument/2006/relationships/hyperlink" Target="#'M1'!A1"/></Relationships>
</file>

<file path=xl/drawings/_rels/drawing53.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4.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ndex 1'!A1"/></Relationships>
</file>

<file path=xl/drawings/_rels/drawing55.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C91E5793-A0A7-424F-8B79-CCBBBF3228B2}"/>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95A277B2-4D02-457A-AF59-AEB0E3F8C342}"/>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62A82869-D810-46DA-918E-D18E941EEA3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6C5481CA-6BA4-488F-A06F-F6176C7B6D12}"/>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D5673957-0510-4C26-ABD5-3C1AD8FA8584}"/>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F2F32DA2-5BB5-4195-93F1-09B8167D8C22}"/>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348B3DE1-BA1F-479D-85E2-D22348462452}"/>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423D4882-38AE-4D00-9ABE-76814B29E21E}"/>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D0FF193C-EDB3-4B67-8555-3CA9281D9BDB}"/>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3A1F92B8-AE59-4F37-BB05-340D978873FE}"/>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0CB6F4A0-6CB0-4C30-9016-9FF5317078F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F107DC6F-D917-492F-98C8-4FE44DE5BA3E}"/>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B178A9D2-2C10-4BC1-A202-F83B04540B7C}"/>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7A555E10-F6BF-4CC7-81D4-9A25F24C384B}"/>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E591C068-542B-41F6-880A-0DF4C026CCC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7EBB84E4-DEA8-4E20-8CEF-9077399EC5FA}"/>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33</xdr:row>
      <xdr:rowOff>234497</xdr:rowOff>
    </xdr:from>
    <xdr:to>
      <xdr:col>10</xdr:col>
      <xdr:colOff>318408</xdr:colOff>
      <xdr:row>35</xdr:row>
      <xdr:rowOff>48079</xdr:rowOff>
    </xdr:to>
    <xdr:sp macro="" textlink="">
      <xdr:nvSpPr>
        <xdr:cNvPr id="11" name="Right Brace 10">
          <a:extLst>
            <a:ext uri="{FF2B5EF4-FFF2-40B4-BE49-F238E27FC236}">
              <a16:creationId xmlns:a16="http://schemas.microsoft.com/office/drawing/2014/main" id="{6D11B273-C19E-4D76-A5B8-03F933BD90DE}"/>
            </a:ext>
          </a:extLst>
        </xdr:cNvPr>
        <xdr:cNvSpPr/>
      </xdr:nvSpPr>
      <xdr:spPr>
        <a:xfrm>
          <a:off x="10454822" y="7702097"/>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52</xdr:row>
      <xdr:rowOff>218621</xdr:rowOff>
    </xdr:from>
    <xdr:to>
      <xdr:col>14</xdr:col>
      <xdr:colOff>85726</xdr:colOff>
      <xdr:row>55</xdr:row>
      <xdr:rowOff>97972</xdr:rowOff>
    </xdr:to>
    <xdr:sp macro="" textlink="">
      <xdr:nvSpPr>
        <xdr:cNvPr id="12" name="Rounded Rectangular Callout 8">
          <a:extLst>
            <a:ext uri="{FF2B5EF4-FFF2-40B4-BE49-F238E27FC236}">
              <a16:creationId xmlns:a16="http://schemas.microsoft.com/office/drawing/2014/main" id="{2E71307A-CF21-4371-9A9C-BDCAFB1C013F}"/>
            </a:ext>
          </a:extLst>
        </xdr:cNvPr>
        <xdr:cNvSpPr/>
      </xdr:nvSpPr>
      <xdr:spPr>
        <a:xfrm>
          <a:off x="11991522" y="12715421"/>
          <a:ext cx="2376261" cy="597808"/>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89747DF7-70E5-4514-A170-69FC70F0922B}"/>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9</xdr:col>
      <xdr:colOff>696686</xdr:colOff>
      <xdr:row>29</xdr:row>
      <xdr:rowOff>97971</xdr:rowOff>
    </xdr:from>
    <xdr:to>
      <xdr:col>9</xdr:col>
      <xdr:colOff>696686</xdr:colOff>
      <xdr:row>33</xdr:row>
      <xdr:rowOff>217714</xdr:rowOff>
    </xdr:to>
    <xdr:cxnSp macro="">
      <xdr:nvCxnSpPr>
        <xdr:cNvPr id="16" name="Straight Arrow Connector 15">
          <a:extLst>
            <a:ext uri="{FF2B5EF4-FFF2-40B4-BE49-F238E27FC236}">
              <a16:creationId xmlns:a16="http://schemas.microsoft.com/office/drawing/2014/main" id="{3C58CC19-BF46-4741-938E-2E112A2785B6}"/>
            </a:ext>
          </a:extLst>
        </xdr:cNvPr>
        <xdr:cNvCxnSpPr/>
      </xdr:nvCxnSpPr>
      <xdr:spPr>
        <a:xfrm>
          <a:off x="9612086" y="6096000"/>
          <a:ext cx="0" cy="15893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46</xdr:row>
      <xdr:rowOff>239486</xdr:rowOff>
    </xdr:from>
    <xdr:to>
      <xdr:col>9</xdr:col>
      <xdr:colOff>772886</xdr:colOff>
      <xdr:row>51</xdr:row>
      <xdr:rowOff>228600</xdr:rowOff>
    </xdr:to>
    <xdr:cxnSp macro="">
      <xdr:nvCxnSpPr>
        <xdr:cNvPr id="18" name="Straight Arrow Connector 17">
          <a:extLst>
            <a:ext uri="{FF2B5EF4-FFF2-40B4-BE49-F238E27FC236}">
              <a16:creationId xmlns:a16="http://schemas.microsoft.com/office/drawing/2014/main" id="{53241A03-01B8-4445-8783-5240A36CF78B}"/>
            </a:ext>
          </a:extLst>
        </xdr:cNvPr>
        <xdr:cNvCxnSpPr/>
      </xdr:nvCxnSpPr>
      <xdr:spPr>
        <a:xfrm>
          <a:off x="9655629" y="10646229"/>
          <a:ext cx="32657" cy="1730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51</xdr:row>
      <xdr:rowOff>245383</xdr:rowOff>
    </xdr:from>
    <xdr:to>
      <xdr:col>10</xdr:col>
      <xdr:colOff>263980</xdr:colOff>
      <xdr:row>53</xdr:row>
      <xdr:rowOff>102508</xdr:rowOff>
    </xdr:to>
    <xdr:sp macro="" textlink="">
      <xdr:nvSpPr>
        <xdr:cNvPr id="21" name="Right Brace 20">
          <a:extLst>
            <a:ext uri="{FF2B5EF4-FFF2-40B4-BE49-F238E27FC236}">
              <a16:creationId xmlns:a16="http://schemas.microsoft.com/office/drawing/2014/main" id="{3469838B-7307-4223-A4B6-B2959D1B7500}"/>
            </a:ext>
          </a:extLst>
        </xdr:cNvPr>
        <xdr:cNvSpPr/>
      </xdr:nvSpPr>
      <xdr:spPr>
        <a:xfrm>
          <a:off x="10400394" y="12393840"/>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2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89857" y="1813560"/>
          <a:ext cx="12102737" cy="217424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1385207</xdr:colOff>
      <xdr:row>30</xdr:row>
      <xdr:rowOff>3449</xdr:rowOff>
    </xdr:from>
    <xdr:to>
      <xdr:col>11</xdr:col>
      <xdr:colOff>979714</xdr:colOff>
      <xdr:row>32</xdr:row>
      <xdr:rowOff>90533</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0300607" y="6426020"/>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54429</xdr:colOff>
      <xdr:row>4</xdr:row>
      <xdr:rowOff>67492</xdr:rowOff>
    </xdr:from>
    <xdr:to>
      <xdr:col>13</xdr:col>
      <xdr:colOff>185058</xdr:colOff>
      <xdr:row>56</xdr:row>
      <xdr:rowOff>130629</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a:off x="14020800" y="807721"/>
          <a:ext cx="130629" cy="12723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48640" y="44551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15877</xdr:colOff>
      <xdr:row>34</xdr:row>
      <xdr:rowOff>161017</xdr:rowOff>
    </xdr:from>
    <xdr:to>
      <xdr:col>12</xdr:col>
      <xdr:colOff>1099459</xdr:colOff>
      <xdr:row>36</xdr:row>
      <xdr:rowOff>177800</xdr:rowOff>
    </xdr:to>
    <xdr:sp macro="" textlink="">
      <xdr:nvSpPr>
        <xdr:cNvPr id="19" name="Rounded Rectangular Callout 8">
          <a:extLst>
            <a:ext uri="{FF2B5EF4-FFF2-40B4-BE49-F238E27FC236}">
              <a16:creationId xmlns:a16="http://schemas.microsoft.com/office/drawing/2014/main" id="{00000000-0008-0000-0200-000013000000}"/>
            </a:ext>
          </a:extLst>
        </xdr:cNvPr>
        <xdr:cNvSpPr/>
      </xdr:nvSpPr>
      <xdr:spPr>
        <a:xfrm>
          <a:off x="11696248" y="7976960"/>
          <a:ext cx="2226582" cy="593726"/>
        </a:xfrm>
        <a:prstGeom prst="wedgeRoundRectCallout">
          <a:avLst>
            <a:gd name="adj1" fmla="val -91161"/>
            <a:gd name="adj2" fmla="val -474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2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2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6351</xdr:colOff>
      <xdr:row>52</xdr:row>
      <xdr:rowOff>87993</xdr:rowOff>
    </xdr:from>
    <xdr:to>
      <xdr:col>12</xdr:col>
      <xdr:colOff>1099458</xdr:colOff>
      <xdr:row>54</xdr:row>
      <xdr:rowOff>152401</xdr:rowOff>
    </xdr:to>
    <xdr:sp macro="" textlink="">
      <xdr:nvSpPr>
        <xdr:cNvPr id="23" name="Rounded Rectangular Callout 8">
          <a:extLst>
            <a:ext uri="{FF2B5EF4-FFF2-40B4-BE49-F238E27FC236}">
              <a16:creationId xmlns:a16="http://schemas.microsoft.com/office/drawing/2014/main" id="{00000000-0008-0000-0200-000017000000}"/>
            </a:ext>
          </a:extLst>
        </xdr:cNvPr>
        <xdr:cNvSpPr/>
      </xdr:nvSpPr>
      <xdr:spPr>
        <a:xfrm>
          <a:off x="11686722" y="12584793"/>
          <a:ext cx="2236107" cy="597808"/>
        </a:xfrm>
        <a:prstGeom prst="wedgeRoundRectCallout">
          <a:avLst>
            <a:gd name="adj1" fmla="val -89329"/>
            <a:gd name="adj2" fmla="val -420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35379</xdr:colOff>
      <xdr:row>47</xdr:row>
      <xdr:rowOff>144963</xdr:rowOff>
    </xdr:from>
    <xdr:to>
      <xdr:col>11</xdr:col>
      <xdr:colOff>1066800</xdr:colOff>
      <xdr:row>49</xdr:row>
      <xdr:rowOff>232048</xdr:rowOff>
    </xdr:to>
    <xdr:sp macro="" textlink="">
      <xdr:nvSpPr>
        <xdr:cNvPr id="25" name="Rounded Rectangle 15">
          <a:extLst>
            <a:ext uri="{FF2B5EF4-FFF2-40B4-BE49-F238E27FC236}">
              <a16:creationId xmlns:a16="http://schemas.microsoft.com/office/drawing/2014/main" id="{1410EF0D-C73E-4366-B9DB-2DAE8B18C4F0}"/>
            </a:ext>
          </a:extLst>
        </xdr:cNvPr>
        <xdr:cNvSpPr/>
      </xdr:nvSpPr>
      <xdr:spPr>
        <a:xfrm>
          <a:off x="10387693" y="10900049"/>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595903</xdr:colOff>
      <xdr:row>2</xdr:row>
      <xdr:rowOff>167549</xdr:rowOff>
    </xdr:from>
    <xdr:to>
      <xdr:col>29</xdr:col>
      <xdr:colOff>135255</xdr:colOff>
      <xdr:row>10</xdr:row>
      <xdr:rowOff>103505</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9968503" y="533309"/>
          <a:ext cx="8287112" cy="13989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Business</a:t>
          </a:r>
          <a:r>
            <a:rPr lang="en-US" sz="4000" b="1" baseline="0">
              <a:solidFill>
                <a:schemeClr val="tx1"/>
              </a:solidFill>
              <a:latin typeface="Lucida Bright" panose="02040602050505020304" pitchFamily="18" charset="0"/>
            </a:rPr>
            <a:t> Statistics</a:t>
          </a:r>
          <a:endParaRPr lang="en-US" sz="4000" b="1">
            <a:solidFill>
              <a:schemeClr val="tx1"/>
            </a:solidFill>
            <a:latin typeface="Lucida Bright" panose="02040602050505020304" pitchFamily="18" charset="0"/>
          </a:endParaRPr>
        </a:p>
      </xdr:txBody>
    </xdr:sp>
    <xdr:clientData/>
  </xdr:twoCellAnchor>
  <xdr:twoCellAnchor>
    <xdr:from>
      <xdr:col>20</xdr:col>
      <xdr:colOff>55520</xdr:colOff>
      <xdr:row>49</xdr:row>
      <xdr:rowOff>166189</xdr:rowOff>
    </xdr:from>
    <xdr:to>
      <xdr:col>25</xdr:col>
      <xdr:colOff>490949</xdr:colOff>
      <xdr:row>56</xdr:row>
      <xdr:rowOff>121285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2552320" y="912730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16</xdr:col>
      <xdr:colOff>278130</xdr:colOff>
      <xdr:row>22</xdr:row>
      <xdr:rowOff>46173</xdr:rowOff>
    </xdr:from>
    <xdr:to>
      <xdr:col>29</xdr:col>
      <xdr:colOff>144780</xdr:colOff>
      <xdr:row>47</xdr:row>
      <xdr:rowOff>45720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0275570" y="4069533"/>
          <a:ext cx="7989570" cy="45715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r>
            <a:rPr lang="en-US" sz="5400" b="1" baseline="0">
              <a:solidFill>
                <a:schemeClr val="accent1">
                  <a:lumMod val="50000"/>
                </a:schemeClr>
              </a:solidFill>
              <a:latin typeface="Lucida Bright" panose="02040602050505020304" pitchFamily="18" charset="0"/>
            </a:rPr>
            <a:t>Sample Problems</a:t>
          </a: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19</xdr:col>
      <xdr:colOff>409215</xdr:colOff>
      <xdr:row>13</xdr:row>
      <xdr:rowOff>110309</xdr:rowOff>
    </xdr:from>
    <xdr:to>
      <xdr:col>25</xdr:col>
      <xdr:colOff>219804</xdr:colOff>
      <xdr:row>20</xdr:row>
      <xdr:rowOff>65405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300-00000C000000}"/>
            </a:ext>
          </a:extLst>
        </xdr:cNvPr>
        <xdr:cNvSpPr/>
      </xdr:nvSpPr>
      <xdr:spPr>
        <a:xfrm>
          <a:off x="12281175" y="24877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C00000"/>
              </a:solidFill>
              <a:latin typeface="Lucida Bright" panose="02040602050505020304" pitchFamily="18" charset="0"/>
            </a:rPr>
            <a:t>BUS</a:t>
          </a:r>
          <a:r>
            <a:rPr lang="en-US" sz="4400" b="1" baseline="0">
              <a:solidFill>
                <a:srgbClr val="C00000"/>
              </a:solidFill>
              <a:latin typeface="Lucida Bright" panose="02040602050505020304" pitchFamily="18" charset="0"/>
            </a:rPr>
            <a:t> 204</a:t>
          </a:r>
          <a:endParaRPr lang="en-US" sz="4400" b="1">
            <a:solidFill>
              <a:srgbClr val="C00000"/>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153399</xdr:colOff>
      <xdr:row>2</xdr:row>
      <xdr:rowOff>165552</xdr:rowOff>
    </xdr:from>
    <xdr:to>
      <xdr:col>27</xdr:col>
      <xdr:colOff>174625</xdr:colOff>
      <xdr:row>11</xdr:row>
      <xdr:rowOff>139700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865599" y="521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BUS 204 </a:t>
          </a: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Sample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12</xdr:col>
      <xdr:colOff>367574</xdr:colOff>
      <xdr:row>15</xdr:row>
      <xdr:rowOff>152400</xdr:rowOff>
    </xdr:from>
    <xdr:to>
      <xdr:col>20</xdr:col>
      <xdr:colOff>17417</xdr:colOff>
      <xdr:row>23</xdr:row>
      <xdr:rowOff>63499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835174" y="2819400"/>
          <a:ext cx="4628243" cy="1333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Forecasting</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17</xdr:col>
      <xdr:colOff>514350</xdr:colOff>
      <xdr:row>36</xdr:row>
      <xdr:rowOff>101601</xdr:rowOff>
    </xdr:from>
    <xdr:to>
      <xdr:col>25</xdr:col>
      <xdr:colOff>212725</xdr:colOff>
      <xdr:row>42</xdr:row>
      <xdr:rowOff>19051</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10769600" y="6959601"/>
          <a:ext cx="4524375" cy="10604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Markov</a:t>
          </a:r>
        </a:p>
      </xdr:txBody>
    </xdr:sp>
    <xdr:clientData/>
  </xdr:twoCellAnchor>
  <xdr:twoCellAnchor>
    <xdr:from>
      <xdr:col>22</xdr:col>
      <xdr:colOff>592999</xdr:colOff>
      <xdr:row>16</xdr:row>
      <xdr:rowOff>34288</xdr:rowOff>
    </xdr:from>
    <xdr:to>
      <xdr:col>30</xdr:col>
      <xdr:colOff>242842</xdr:colOff>
      <xdr:row>23</xdr:row>
      <xdr:rowOff>12700</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4283599" y="2879088"/>
          <a:ext cx="4628243" cy="12230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Regression</a:t>
          </a:r>
        </a:p>
      </xdr:txBody>
    </xdr:sp>
    <xdr:clientData/>
  </xdr:twoCellAnchor>
  <xdr:twoCellAnchor>
    <xdr:from>
      <xdr:col>22</xdr:col>
      <xdr:colOff>583474</xdr:colOff>
      <xdr:row>25</xdr:row>
      <xdr:rowOff>148588</xdr:rowOff>
    </xdr:from>
    <xdr:to>
      <xdr:col>30</xdr:col>
      <xdr:colOff>214267</xdr:colOff>
      <xdr:row>33</xdr:row>
      <xdr:rowOff>25400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4274074" y="4593588"/>
          <a:ext cx="4609193" cy="12992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Correlation</a:t>
          </a:r>
        </a:p>
      </xdr:txBody>
    </xdr:sp>
    <xdr:clientData/>
  </xdr:twoCellAnchor>
  <xdr:twoCellAnchor>
    <xdr:from>
      <xdr:col>12</xdr:col>
      <xdr:colOff>373924</xdr:colOff>
      <xdr:row>26</xdr:row>
      <xdr:rowOff>91438</xdr:rowOff>
    </xdr:from>
    <xdr:to>
      <xdr:col>20</xdr:col>
      <xdr:colOff>23767</xdr:colOff>
      <xdr:row>33</xdr:row>
      <xdr:rowOff>101600</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7841524" y="4714238"/>
          <a:ext cx="4628243" cy="12547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2">
                  <a:lumMod val="50000"/>
                </a:schemeClr>
              </a:solidFill>
              <a:latin typeface="Lucida Bright" panose="02040602050505020304" pitchFamily="18" charset="0"/>
            </a:rPr>
            <a:t>Determination</a:t>
          </a:r>
          <a:endParaRPr lang="en-US" sz="3200" b="1">
            <a:solidFill>
              <a:schemeClr val="accent2">
                <a:lumMod val="5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334282</xdr:colOff>
      <xdr:row>12</xdr:row>
      <xdr:rowOff>9071</xdr:rowOff>
    </xdr:from>
    <xdr:to>
      <xdr:col>22</xdr:col>
      <xdr:colOff>334282</xdr:colOff>
      <xdr:row>19</xdr:row>
      <xdr:rowOff>130628</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780111" y="2229757"/>
          <a:ext cx="6204857" cy="14169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9</xdr:col>
      <xdr:colOff>187322</xdr:colOff>
      <xdr:row>20</xdr:row>
      <xdr:rowOff>48985</xdr:rowOff>
    </xdr:from>
    <xdr:to>
      <xdr:col>16</xdr:col>
      <xdr:colOff>440415</xdr:colOff>
      <xdr:row>24</xdr:row>
      <xdr:rowOff>150221</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71693" y="3750128"/>
          <a:ext cx="4596493" cy="8414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180067</xdr:colOff>
      <xdr:row>28</xdr:row>
      <xdr:rowOff>66222</xdr:rowOff>
    </xdr:from>
    <xdr:to>
      <xdr:col>16</xdr:col>
      <xdr:colOff>473529</xdr:colOff>
      <xdr:row>32</xdr:row>
      <xdr:rowOff>175078</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64438" y="5247822"/>
          <a:ext cx="4636862"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18</xdr:col>
      <xdr:colOff>122463</xdr:colOff>
      <xdr:row>20</xdr:row>
      <xdr:rowOff>27215</xdr:rowOff>
    </xdr:from>
    <xdr:to>
      <xdr:col>25</xdr:col>
      <xdr:colOff>415925</xdr:colOff>
      <xdr:row>24</xdr:row>
      <xdr:rowOff>136071</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1144249" y="3837215"/>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18</xdr:col>
      <xdr:colOff>279851</xdr:colOff>
      <xdr:row>28</xdr:row>
      <xdr:rowOff>16328</xdr:rowOff>
    </xdr:from>
    <xdr:to>
      <xdr:col>25</xdr:col>
      <xdr:colOff>532944</xdr:colOff>
      <xdr:row>32</xdr:row>
      <xdr:rowOff>125184</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301637" y="535032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twoCellAnchor>
    <xdr:from>
      <xdr:col>17</xdr:col>
      <xdr:colOff>372836</xdr:colOff>
      <xdr:row>8</xdr:row>
      <xdr:rowOff>114300</xdr:rowOff>
    </xdr:from>
    <xdr:to>
      <xdr:col>25</xdr:col>
      <xdr:colOff>329293</xdr:colOff>
      <xdr:row>12</xdr:row>
      <xdr:rowOff>57151</xdr:rowOff>
    </xdr:to>
    <xdr:sp macro="" textlink="">
      <xdr:nvSpPr>
        <xdr:cNvPr id="11" name="TextBox 10">
          <a:extLst>
            <a:ext uri="{FF2B5EF4-FFF2-40B4-BE49-F238E27FC236}">
              <a16:creationId xmlns:a16="http://schemas.microsoft.com/office/drawing/2014/main" id="{00DED7E8-F696-48A3-BC72-4A0EEE1ACE04}"/>
            </a:ext>
          </a:extLst>
        </xdr:cNvPr>
        <xdr:cNvSpPr txBox="1"/>
      </xdr:nvSpPr>
      <xdr:spPr>
        <a:xfrm>
          <a:off x="15340693" y="1638300"/>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7</xdr:row>
      <xdr:rowOff>0</xdr:rowOff>
    </xdr:from>
    <xdr:to>
      <xdr:col>7</xdr:col>
      <xdr:colOff>979714</xdr:colOff>
      <xdr:row>12</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8</xdr:row>
      <xdr:rowOff>43544</xdr:rowOff>
    </xdr:from>
    <xdr:to>
      <xdr:col>17</xdr:col>
      <xdr:colOff>261258</xdr:colOff>
      <xdr:row>11</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11</xdr:col>
      <xdr:colOff>1046480</xdr:colOff>
      <xdr:row>17</xdr:row>
      <xdr:rowOff>63500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3228" y="1608546"/>
          <a:ext cx="11615602" cy="1693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930274</xdr:colOff>
      <xdr:row>46</xdr:row>
      <xdr:rowOff>139700</xdr:rowOff>
    </xdr:from>
    <xdr:to>
      <xdr:col>12</xdr:col>
      <xdr:colOff>565149</xdr:colOff>
      <xdr:row>53</xdr:row>
      <xdr:rowOff>101600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610974" y="11531600"/>
          <a:ext cx="1857375" cy="1206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16</xdr:col>
      <xdr:colOff>438149</xdr:colOff>
      <xdr:row>1</xdr:row>
      <xdr:rowOff>122465</xdr:rowOff>
    </xdr:from>
    <xdr:to>
      <xdr:col>20</xdr:col>
      <xdr:colOff>238124</xdr:colOff>
      <xdr:row>6</xdr:row>
      <xdr:rowOff>84364</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A00-00000D000000}"/>
            </a:ext>
          </a:extLst>
        </xdr:cNvPr>
        <xdr:cNvSpPr/>
      </xdr:nvSpPr>
      <xdr:spPr>
        <a:xfrm>
          <a:off x="15297149" y="307522"/>
          <a:ext cx="2162175"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1</xdr:colOff>
      <xdr:row>2</xdr:row>
      <xdr:rowOff>10885</xdr:rowOff>
    </xdr:from>
    <xdr:to>
      <xdr:col>16</xdr:col>
      <xdr:colOff>204107</xdr:colOff>
      <xdr:row>6</xdr:row>
      <xdr:rowOff>54426</xdr:rowOff>
    </xdr:to>
    <xdr:sp macro="" textlink="">
      <xdr:nvSpPr>
        <xdr:cNvPr id="10" name="Rounded Rectangle 15">
          <a:extLst>
            <a:ext uri="{FF2B5EF4-FFF2-40B4-BE49-F238E27FC236}">
              <a16:creationId xmlns:a16="http://schemas.microsoft.com/office/drawing/2014/main" id="{7F736E98-4809-4E0F-851B-9CC2FAED9913}"/>
            </a:ext>
          </a:extLst>
        </xdr:cNvPr>
        <xdr:cNvSpPr/>
      </xdr:nvSpPr>
      <xdr:spPr>
        <a:xfrm>
          <a:off x="12104915" y="380999"/>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C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0</xdr:colOff>
      <xdr:row>33</xdr:row>
      <xdr:rowOff>0</xdr:rowOff>
    </xdr:from>
    <xdr:to>
      <xdr:col>11</xdr:col>
      <xdr:colOff>1015638</xdr:colOff>
      <xdr:row>40</xdr:row>
      <xdr:rowOff>28847</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12321" y="7483929"/>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C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0</xdr:colOff>
      <xdr:row>4</xdr:row>
      <xdr:rowOff>0</xdr:rowOff>
    </xdr:from>
    <xdr:to>
      <xdr:col>23</xdr:col>
      <xdr:colOff>353786</xdr:colOff>
      <xdr:row>7</xdr:row>
      <xdr:rowOff>133350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11035393" y="762000"/>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598715</xdr:colOff>
      <xdr:row>40</xdr:row>
      <xdr:rowOff>163286</xdr:rowOff>
    </xdr:from>
    <xdr:to>
      <xdr:col>4</xdr:col>
      <xdr:colOff>-1</xdr:colOff>
      <xdr:row>45</xdr:row>
      <xdr:rowOff>21772</xdr:rowOff>
    </xdr:to>
    <xdr:sp macro="" textlink="">
      <xdr:nvSpPr>
        <xdr:cNvPr id="10" name="TextBox 9">
          <a:extLst>
            <a:ext uri="{FF2B5EF4-FFF2-40B4-BE49-F238E27FC236}">
              <a16:creationId xmlns:a16="http://schemas.microsoft.com/office/drawing/2014/main" id="{B20F5B12-B919-44A7-A08F-7F366A437534}"/>
            </a:ext>
          </a:extLst>
        </xdr:cNvPr>
        <xdr:cNvSpPr txBox="1"/>
      </xdr:nvSpPr>
      <xdr:spPr>
        <a:xfrm>
          <a:off x="598715" y="9437915"/>
          <a:ext cx="2656113" cy="783771"/>
        </a:xfrm>
        <a:prstGeom prst="rect">
          <a:avLst/>
        </a:prstGeom>
        <a:solidFill>
          <a:srgbClr val="FF0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FFFF00"/>
              </a:solidFill>
              <a:latin typeface="Lucida Bright" panose="02040602050505020304" pitchFamily="18" charset="0"/>
            </a:rPr>
            <a:t>Highly reliable</a:t>
          </a:r>
        </a:p>
      </xdr:txBody>
    </xdr:sp>
    <xdr:clientData/>
  </xdr:twoCellAnchor>
  <xdr:twoCellAnchor>
    <xdr:from>
      <xdr:col>13</xdr:col>
      <xdr:colOff>163288</xdr:colOff>
      <xdr:row>10</xdr:row>
      <xdr:rowOff>76201</xdr:rowOff>
    </xdr:from>
    <xdr:to>
      <xdr:col>21</xdr:col>
      <xdr:colOff>185058</xdr:colOff>
      <xdr:row>13</xdr:row>
      <xdr:rowOff>97972</xdr:rowOff>
    </xdr:to>
    <xdr:sp macro="" textlink="">
      <xdr:nvSpPr>
        <xdr:cNvPr id="12" name="TextBox 11">
          <a:extLst>
            <a:ext uri="{FF2B5EF4-FFF2-40B4-BE49-F238E27FC236}">
              <a16:creationId xmlns:a16="http://schemas.microsoft.com/office/drawing/2014/main" id="{E523C607-B05A-42BF-AAB3-DB959F5EF5CD}"/>
            </a:ext>
          </a:extLst>
        </xdr:cNvPr>
        <xdr:cNvSpPr txBox="1"/>
      </xdr:nvSpPr>
      <xdr:spPr>
        <a:xfrm>
          <a:off x="11168745" y="1926772"/>
          <a:ext cx="5072742" cy="5769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Data to Data Analysis to Regression</a:t>
          </a:r>
          <a:endParaRPr lang="en-US" sz="2000" b="0" baseline="30000">
            <a:solidFill>
              <a:schemeClr val="bg2">
                <a:lumMod val="10000"/>
              </a:schemeClr>
            </a:solidFill>
            <a:latin typeface="Lucida Bright" panose="020406020505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1E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1F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1F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1F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1F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1F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1F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C7D6DC81-96F3-41DB-BE06-F88E4BBB4DBF}"/>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0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0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0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1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1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2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rgbClr val="FF0000"/>
              </a:solidFill>
              <a:latin typeface="Lucida Bright" panose="02040602050505020304" pitchFamily="18" charset="0"/>
            </a:rPr>
            <a:t> </a:t>
          </a:r>
          <a:r>
            <a:rPr lang="en-US" sz="3200" b="0" baseline="0">
              <a:solidFill>
                <a:schemeClr val="accent4">
                  <a:lumMod val="50000"/>
                </a:schemeClr>
              </a:solidFill>
              <a:latin typeface="Lucida Bright" panose="02040602050505020304" pitchFamily="18" charset="0"/>
            </a:rPr>
            <a:t>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3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4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27</xdr:row>
      <xdr:rowOff>165100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784678" y="2065746"/>
          <a:ext cx="9145452" cy="31666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19</xdr:col>
      <xdr:colOff>0</xdr:colOff>
      <xdr:row>27</xdr:row>
      <xdr:rowOff>73025</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1112500" y="2044700"/>
          <a:ext cx="4673600" cy="309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twoCellAnchor>
    <xdr:from>
      <xdr:col>1</xdr:col>
      <xdr:colOff>0</xdr:colOff>
      <xdr:row>29</xdr:row>
      <xdr:rowOff>0</xdr:rowOff>
    </xdr:from>
    <xdr:to>
      <xdr:col>18</xdr:col>
      <xdr:colOff>431800</xdr:colOff>
      <xdr:row>29</xdr:row>
      <xdr:rowOff>12700</xdr:rowOff>
    </xdr:to>
    <xdr:cxnSp macro="">
      <xdr:nvCxnSpPr>
        <xdr:cNvPr id="8" name="Straight Connector 7">
          <a:extLst>
            <a:ext uri="{FF2B5EF4-FFF2-40B4-BE49-F238E27FC236}">
              <a16:creationId xmlns:a16="http://schemas.microsoft.com/office/drawing/2014/main" id="{39679D88-8966-4EA4-8209-41BD5BAE849E}"/>
            </a:ext>
          </a:extLst>
        </xdr:cNvPr>
        <xdr:cNvCxnSpPr/>
      </xdr:nvCxnSpPr>
      <xdr:spPr>
        <a:xfrm flipV="1">
          <a:off x="622300" y="5600700"/>
          <a:ext cx="14084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139700</xdr:colOff>
      <xdr:row>30</xdr:row>
      <xdr:rowOff>190500</xdr:rowOff>
    </xdr:from>
    <xdr:to>
      <xdr:col>11</xdr:col>
      <xdr:colOff>1090930</xdr:colOff>
      <xdr:row>37</xdr:row>
      <xdr:rowOff>163104</xdr:rowOff>
    </xdr:to>
    <xdr:sp macro="" textlink="">
      <xdr:nvSpPr>
        <xdr:cNvPr id="9" name="TextBox 8">
          <a:extLst>
            <a:ext uri="{FF2B5EF4-FFF2-40B4-BE49-F238E27FC236}">
              <a16:creationId xmlns:a16="http://schemas.microsoft.com/office/drawing/2014/main" id="{54F959DF-35EB-4F9B-B0B4-DA6991EE0C3F}"/>
            </a:ext>
          </a:extLst>
        </xdr:cNvPr>
        <xdr:cNvSpPr txBox="1"/>
      </xdr:nvSpPr>
      <xdr:spPr>
        <a:xfrm>
          <a:off x="762000" y="6057900"/>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0.2</a:t>
          </a:r>
          <a:endParaRPr lang="en-US" sz="2000" b="1">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20</xdr:col>
      <xdr:colOff>83821</xdr:colOff>
      <xdr:row>31</xdr:row>
      <xdr:rowOff>15240</xdr:rowOff>
    </xdr:from>
    <xdr:to>
      <xdr:col>26</xdr:col>
      <xdr:colOff>83821</xdr:colOff>
      <xdr:row>40</xdr:row>
      <xdr:rowOff>119380</xdr:rowOff>
    </xdr:to>
    <xdr:graphicFrame macro="">
      <xdr:nvGraphicFramePr>
        <xdr:cNvPr id="5" name="Chart 4">
          <a:extLst>
            <a:ext uri="{FF2B5EF4-FFF2-40B4-BE49-F238E27FC236}">
              <a16:creationId xmlns:a16="http://schemas.microsoft.com/office/drawing/2014/main" id="{A1BA4ACA-5CEC-4729-9F1B-36FAB701C6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165100</xdr:colOff>
      <xdr:row>38</xdr:row>
      <xdr:rowOff>114300</xdr:rowOff>
    </xdr:from>
    <xdr:to>
      <xdr:col>11</xdr:col>
      <xdr:colOff>1116330</xdr:colOff>
      <xdr:row>43</xdr:row>
      <xdr:rowOff>38100</xdr:rowOff>
    </xdr:to>
    <xdr:sp macro="" textlink="">
      <xdr:nvSpPr>
        <xdr:cNvPr id="16" name="TextBox 15">
          <a:extLst>
            <a:ext uri="{FF2B5EF4-FFF2-40B4-BE49-F238E27FC236}">
              <a16:creationId xmlns:a16="http://schemas.microsoft.com/office/drawing/2014/main" id="{56203E9B-4E55-4E93-AF08-901CE5AD0850}"/>
            </a:ext>
          </a:extLst>
        </xdr:cNvPr>
        <xdr:cNvSpPr txBox="1"/>
      </xdr:nvSpPr>
      <xdr:spPr>
        <a:xfrm>
          <a:off x="787400" y="8534400"/>
          <a:ext cx="9053830" cy="1701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Using</a:t>
          </a:r>
          <a:r>
            <a:rPr lang="en-US" sz="2000" b="1" baseline="0">
              <a:solidFill>
                <a:schemeClr val="tx1"/>
              </a:solidFill>
              <a:effectLst/>
              <a:latin typeface="Lucida Bright" panose="02040602050505020304" pitchFamily="18" charset="0"/>
              <a:ea typeface="+mn-ea"/>
              <a:cs typeface="+mn-cs"/>
            </a:rPr>
            <a:t> Excel: Data to Data Analysis to Exponential Smoothing</a:t>
          </a:r>
        </a:p>
        <a:p>
          <a:endParaRPr lang="en-US" sz="2000" b="1" baseline="0">
            <a:solidFill>
              <a:schemeClr val="tx1"/>
            </a:solidFill>
            <a:effectLst/>
            <a:latin typeface="Lucida Bright" panose="02040602050505020304" pitchFamily="18" charset="0"/>
            <a:ea typeface="+mn-ea"/>
            <a:cs typeface="+mn-cs"/>
          </a:endParaRPr>
        </a:p>
        <a:p>
          <a:r>
            <a:rPr lang="en-US" sz="2000" b="0" baseline="0">
              <a:solidFill>
                <a:schemeClr val="tx1"/>
              </a:solidFill>
              <a:effectLst/>
              <a:latin typeface="Lucida Bright" panose="02040602050505020304" pitchFamily="18" charset="0"/>
              <a:ea typeface="+mn-ea"/>
              <a:cs typeface="+mn-cs"/>
            </a:rPr>
            <a:t>Use the damping factor of </a:t>
          </a:r>
          <a:r>
            <a:rPr lang="en-US" sz="2000" b="1" baseline="0">
              <a:solidFill>
                <a:srgbClr val="C00000"/>
              </a:solidFill>
              <a:effectLst/>
              <a:latin typeface="Lucida Bright" panose="02040602050505020304" pitchFamily="18" charset="0"/>
              <a:ea typeface="+mn-ea"/>
              <a:cs typeface="+mn-cs"/>
            </a:rPr>
            <a:t>0.8</a:t>
          </a:r>
          <a:r>
            <a:rPr lang="en-US" sz="2000" b="0" baseline="0">
              <a:solidFill>
                <a:schemeClr val="tx1"/>
              </a:solidFill>
              <a:effectLst/>
              <a:latin typeface="Lucida Bright" panose="02040602050505020304" pitchFamily="18" charset="0"/>
              <a:ea typeface="+mn-ea"/>
              <a:cs typeface="+mn-cs"/>
            </a:rPr>
            <a:t> which is (1-0.2)</a:t>
          </a:r>
          <a:endParaRPr lang="en-US" sz="2000" b="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16</xdr:col>
      <xdr:colOff>203200</xdr:colOff>
      <xdr:row>46</xdr:row>
      <xdr:rowOff>152400</xdr:rowOff>
    </xdr:from>
    <xdr:to>
      <xdr:col>18</xdr:col>
      <xdr:colOff>650875</xdr:colOff>
      <xdr:row>53</xdr:row>
      <xdr:rowOff>0</xdr:rowOff>
    </xdr:to>
    <xdr:sp macro="" textlink="">
      <xdr:nvSpPr>
        <xdr:cNvPr id="17" name="Speech Bubble: Rectangle with Corners Rounded 16">
          <a:extLst>
            <a:ext uri="{FF2B5EF4-FFF2-40B4-BE49-F238E27FC236}">
              <a16:creationId xmlns:a16="http://schemas.microsoft.com/office/drawing/2014/main" id="{2745B650-B099-48C3-BEAA-6CE144A74101}"/>
            </a:ext>
          </a:extLst>
        </xdr:cNvPr>
        <xdr:cNvSpPr/>
      </xdr:nvSpPr>
      <xdr:spPr>
        <a:xfrm>
          <a:off x="13627100" y="10934700"/>
          <a:ext cx="1857375" cy="1092200"/>
        </a:xfrm>
        <a:prstGeom prst="wedgeRoundRectCallout">
          <a:avLst>
            <a:gd name="adj1" fmla="val -42581"/>
            <a:gd name="adj2" fmla="val -1301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Insert this range</a:t>
          </a:r>
        </a:p>
      </xdr:txBody>
    </xdr:sp>
    <xdr:clientData/>
  </xdr:twoCellAnchor>
  <xdr:twoCellAnchor>
    <xdr:from>
      <xdr:col>16</xdr:col>
      <xdr:colOff>88900</xdr:colOff>
      <xdr:row>32</xdr:row>
      <xdr:rowOff>12700</xdr:rowOff>
    </xdr:from>
    <xdr:to>
      <xdr:col>16</xdr:col>
      <xdr:colOff>431800</xdr:colOff>
      <xdr:row>43</xdr:row>
      <xdr:rowOff>88900</xdr:rowOff>
    </xdr:to>
    <xdr:sp macro="" textlink="">
      <xdr:nvSpPr>
        <xdr:cNvPr id="18" name="Right Brace 17">
          <a:extLst>
            <a:ext uri="{FF2B5EF4-FFF2-40B4-BE49-F238E27FC236}">
              <a16:creationId xmlns:a16="http://schemas.microsoft.com/office/drawing/2014/main" id="{A36AB9B1-AAA1-4533-9BA9-F099C90C7747}"/>
            </a:ext>
          </a:extLst>
        </xdr:cNvPr>
        <xdr:cNvSpPr/>
      </xdr:nvSpPr>
      <xdr:spPr>
        <a:xfrm>
          <a:off x="13512800" y="6413500"/>
          <a:ext cx="342900" cy="38735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1:</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831850</xdr:colOff>
      <xdr:row>3</xdr:row>
      <xdr:rowOff>3175</xdr:rowOff>
    </xdr:from>
    <xdr:to>
      <xdr:col>20</xdr:col>
      <xdr:colOff>615951</xdr:colOff>
      <xdr:row>7</xdr:row>
      <xdr:rowOff>155575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600-000009000000}"/>
            </a:ext>
          </a:extLst>
        </xdr:cNvPr>
        <xdr:cNvSpPr/>
      </xdr:nvSpPr>
      <xdr:spPr>
        <a:xfrm>
          <a:off x="13963650" y="536575"/>
          <a:ext cx="2095501" cy="8636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13</xdr:col>
      <xdr:colOff>266700</xdr:colOff>
      <xdr:row>3</xdr:row>
      <xdr:rowOff>50800</xdr:rowOff>
    </xdr:from>
    <xdr:to>
      <xdr:col>17</xdr:col>
      <xdr:colOff>278492</xdr:colOff>
      <xdr:row>7</xdr:row>
      <xdr:rowOff>123370</xdr:rowOff>
    </xdr:to>
    <xdr:sp macro="" textlink="">
      <xdr:nvSpPr>
        <xdr:cNvPr id="8" name="Rounded Rectangle 15">
          <a:extLst>
            <a:ext uri="{FF2B5EF4-FFF2-40B4-BE49-F238E27FC236}">
              <a16:creationId xmlns:a16="http://schemas.microsoft.com/office/drawing/2014/main" id="{1958E56C-8183-4B26-A4E4-3BB00618D4D6}"/>
            </a:ext>
          </a:extLst>
        </xdr:cNvPr>
        <xdr:cNvSpPr/>
      </xdr:nvSpPr>
      <xdr:spPr>
        <a:xfrm>
          <a:off x="10452100" y="5842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155575</xdr:colOff>
      <xdr:row>30</xdr:row>
      <xdr:rowOff>230597</xdr:rowOff>
    </xdr:from>
    <xdr:to>
      <xdr:col>11</xdr:col>
      <xdr:colOff>1106805</xdr:colOff>
      <xdr:row>37</xdr:row>
      <xdr:rowOff>203201</xdr:rowOff>
    </xdr:to>
    <xdr:sp macro="" textlink="">
      <xdr:nvSpPr>
        <xdr:cNvPr id="10" name="TextBox 9">
          <a:extLst>
            <a:ext uri="{FF2B5EF4-FFF2-40B4-BE49-F238E27FC236}">
              <a16:creationId xmlns:a16="http://schemas.microsoft.com/office/drawing/2014/main" id="{3E2653DE-DFD7-4F8E-9C19-249D4CF0FBBC}"/>
            </a:ext>
          </a:extLst>
        </xdr:cNvPr>
        <xdr:cNvSpPr txBox="1"/>
      </xdr:nvSpPr>
      <xdr:spPr>
        <a:xfrm>
          <a:off x="777875" y="6097997"/>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week 11 using a single exponential smoothing model. Use </a:t>
          </a:r>
          <a:r>
            <a:rPr lang="el-GR" sz="2000" b="0" baseline="0">
              <a:solidFill>
                <a:schemeClr val="tx1"/>
              </a:solidFill>
              <a:effectLst/>
              <a:latin typeface="Calibri" panose="020F0502020204030204" pitchFamily="34" charset="0"/>
              <a:ea typeface="+mn-ea"/>
              <a:cs typeface="Calibri" panose="020F0502020204030204" pitchFamily="34" charset="0"/>
            </a:rPr>
            <a:t>α</a:t>
          </a:r>
          <a:r>
            <a:rPr lang="en-US" sz="2000" b="0" baseline="0">
              <a:solidFill>
                <a:schemeClr val="tx1"/>
              </a:solidFill>
              <a:effectLst/>
              <a:latin typeface="Lucida Bright" panose="02040602050505020304" pitchFamily="18" charset="0"/>
              <a:ea typeface="+mn-ea"/>
              <a:cs typeface="Calibri" panose="020F0502020204030204" pitchFamily="34" charset="0"/>
            </a:rPr>
            <a:t> =0.2</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342900</xdr:colOff>
      <xdr:row>30</xdr:row>
      <xdr:rowOff>0</xdr:rowOff>
    </xdr:from>
    <xdr:to>
      <xdr:col>18</xdr:col>
      <xdr:colOff>152400</xdr:colOff>
      <xdr:row>30</xdr:row>
      <xdr:rowOff>12700</xdr:rowOff>
    </xdr:to>
    <xdr:cxnSp macro="">
      <xdr:nvCxnSpPr>
        <xdr:cNvPr id="11" name="Straight Connector 10">
          <a:extLst>
            <a:ext uri="{FF2B5EF4-FFF2-40B4-BE49-F238E27FC236}">
              <a16:creationId xmlns:a16="http://schemas.microsoft.com/office/drawing/2014/main" id="{BFBAD726-A1A3-4715-B519-9353F7BB736C}"/>
            </a:ext>
          </a:extLst>
        </xdr:cNvPr>
        <xdr:cNvCxnSpPr/>
      </xdr:nvCxnSpPr>
      <xdr:spPr>
        <a:xfrm flipV="1">
          <a:off x="342900" y="5867400"/>
          <a:ext cx="13830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7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7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7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198120</xdr:colOff>
      <xdr:row>14</xdr:row>
      <xdr:rowOff>99060</xdr:rowOff>
    </xdr:from>
    <xdr:to>
      <xdr:col>24</xdr:col>
      <xdr:colOff>198119</xdr:colOff>
      <xdr:row>25</xdr:row>
      <xdr:rowOff>83820</xdr:rowOff>
    </xdr:to>
    <xdr:graphicFrame macro="">
      <xdr:nvGraphicFramePr>
        <xdr:cNvPr id="5" name="Chart 4">
          <a:extLst>
            <a:ext uri="{FF2B5EF4-FFF2-40B4-BE49-F238E27FC236}">
              <a16:creationId xmlns:a16="http://schemas.microsoft.com/office/drawing/2014/main" id="{6E36C694-7606-4D48-98AC-ED16F59917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62048</xdr:colOff>
      <xdr:row>4</xdr:row>
      <xdr:rowOff>115026</xdr:rowOff>
    </xdr:from>
    <xdr:to>
      <xdr:col>24</xdr:col>
      <xdr:colOff>330200</xdr:colOff>
      <xdr:row>10</xdr:row>
      <xdr:rowOff>111125</xdr:rowOff>
    </xdr:to>
    <xdr:sp macro="" textlink="">
      <xdr:nvSpPr>
        <xdr:cNvPr id="12" name="TextBox 11">
          <a:extLst>
            <a:ext uri="{FF2B5EF4-FFF2-40B4-BE49-F238E27FC236}">
              <a16:creationId xmlns:a16="http://schemas.microsoft.com/office/drawing/2014/main" id="{E6F4A066-A13A-4932-97FC-4A678B8ABB3C}"/>
            </a:ext>
          </a:extLst>
        </xdr:cNvPr>
        <xdr:cNvSpPr txBox="1"/>
      </xdr:nvSpPr>
      <xdr:spPr>
        <a:xfrm>
          <a:off x="14044748" y="826226"/>
          <a:ext cx="6516552" cy="10628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Using</a:t>
          </a:r>
          <a:r>
            <a:rPr lang="en-US" sz="2000" baseline="0">
              <a:effectLst/>
              <a:latin typeface="+mn-lt"/>
              <a:ea typeface="Calibri"/>
              <a:cs typeface="Times New Roman"/>
            </a:rPr>
            <a:t> Excel: Data to Data Analysis to Moving Average</a:t>
          </a:r>
        </a:p>
        <a:p>
          <a:pPr marL="0" marR="0">
            <a:lnSpc>
              <a:spcPct val="115000"/>
            </a:lnSpc>
            <a:spcBef>
              <a:spcPts val="0"/>
            </a:spcBef>
            <a:spcAft>
              <a:spcPts val="1000"/>
            </a:spcAft>
          </a:pPr>
          <a:r>
            <a:rPr lang="en-US" sz="2000" baseline="0">
              <a:effectLst/>
              <a:latin typeface="+mn-lt"/>
              <a:ea typeface="Calibri"/>
              <a:cs typeface="Times New Roman"/>
            </a:rPr>
            <a:t>Interval = 4</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0</xdr:col>
      <xdr:colOff>449398</xdr:colOff>
      <xdr:row>9</xdr:row>
      <xdr:rowOff>130901</xdr:rowOff>
    </xdr:from>
    <xdr:to>
      <xdr:col>11</xdr:col>
      <xdr:colOff>867410</xdr:colOff>
      <xdr:row>15</xdr:row>
      <xdr:rowOff>127000</xdr:rowOff>
    </xdr:to>
    <xdr:sp macro="" textlink="">
      <xdr:nvSpPr>
        <xdr:cNvPr id="8" name="TextBox 7">
          <a:extLst>
            <a:ext uri="{FF2B5EF4-FFF2-40B4-BE49-F238E27FC236}">
              <a16:creationId xmlns:a16="http://schemas.microsoft.com/office/drawing/2014/main" id="{53B23BD9-8894-E16F-FAFE-5D007E6D0B10}"/>
            </a:ext>
          </a:extLst>
        </xdr:cNvPr>
        <xdr:cNvSpPr txBox="1"/>
      </xdr:nvSpPr>
      <xdr:spPr>
        <a:xfrm>
          <a:off x="449398" y="1845401"/>
          <a:ext cx="1070501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100148</xdr:colOff>
      <xdr:row>36</xdr:row>
      <xdr:rowOff>448401</xdr:rowOff>
    </xdr:from>
    <xdr:to>
      <xdr:col>12</xdr:col>
      <xdr:colOff>10160</xdr:colOff>
      <xdr:row>41</xdr:row>
      <xdr:rowOff>142875</xdr:rowOff>
    </xdr:to>
    <xdr:sp macro="" textlink="">
      <xdr:nvSpPr>
        <xdr:cNvPr id="9" name="TextBox 8">
          <a:extLst>
            <a:ext uri="{FF2B5EF4-FFF2-40B4-BE49-F238E27FC236}">
              <a16:creationId xmlns:a16="http://schemas.microsoft.com/office/drawing/2014/main" id="{EEADF2B7-5F00-80AA-9BC1-14FBE394C25B}"/>
            </a:ext>
          </a:extLst>
        </xdr:cNvPr>
        <xdr:cNvSpPr txBox="1"/>
      </xdr:nvSpPr>
      <xdr:spPr>
        <a:xfrm>
          <a:off x="703398" y="10132151"/>
          <a:ext cx="1070501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The</a:t>
          </a:r>
          <a:r>
            <a:rPr lang="en-US" sz="2000" baseline="0">
              <a:effectLst/>
              <a:latin typeface="+mn-lt"/>
              <a:ea typeface="Calibri"/>
              <a:cs typeface="Times New Roman"/>
            </a:rPr>
            <a:t> calculated moving averages could be used as forecasts for periods 5 in a) and 6 in b)</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7</xdr:col>
      <xdr:colOff>1079500</xdr:colOff>
      <xdr:row>32</xdr:row>
      <xdr:rowOff>333375</xdr:rowOff>
    </xdr:from>
    <xdr:to>
      <xdr:col>9</xdr:col>
      <xdr:colOff>158750</xdr:colOff>
      <xdr:row>33</xdr:row>
      <xdr:rowOff>190500</xdr:rowOff>
    </xdr:to>
    <xdr:cxnSp macro="">
      <xdr:nvCxnSpPr>
        <xdr:cNvPr id="14" name="Straight Arrow Connector 13">
          <a:extLst>
            <a:ext uri="{FF2B5EF4-FFF2-40B4-BE49-F238E27FC236}">
              <a16:creationId xmlns:a16="http://schemas.microsoft.com/office/drawing/2014/main" id="{9020578B-9E55-43AF-AA90-88EDA6DAA502}"/>
            </a:ext>
          </a:extLst>
        </xdr:cNvPr>
        <xdr:cNvCxnSpPr/>
      </xdr:nvCxnSpPr>
      <xdr:spPr>
        <a:xfrm flipH="1">
          <a:off x="6762750" y="8890000"/>
          <a:ext cx="82550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904875</xdr:colOff>
      <xdr:row>21</xdr:row>
      <xdr:rowOff>412750</xdr:rowOff>
    </xdr:from>
    <xdr:to>
      <xdr:col>8</xdr:col>
      <xdr:colOff>476250</xdr:colOff>
      <xdr:row>22</xdr:row>
      <xdr:rowOff>254000</xdr:rowOff>
    </xdr:to>
    <xdr:cxnSp macro="">
      <xdr:nvCxnSpPr>
        <xdr:cNvPr id="17" name="Straight Arrow Connector 16">
          <a:extLst>
            <a:ext uri="{FF2B5EF4-FFF2-40B4-BE49-F238E27FC236}">
              <a16:creationId xmlns:a16="http://schemas.microsoft.com/office/drawing/2014/main" id="{91D83122-A021-4AC7-BEF8-277047677FDA}"/>
            </a:ext>
          </a:extLst>
        </xdr:cNvPr>
        <xdr:cNvCxnSpPr/>
      </xdr:nvCxnSpPr>
      <xdr:spPr>
        <a:xfrm flipH="1">
          <a:off x="6588125" y="5286375"/>
          <a:ext cx="825500" cy="269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1088392</xdr:colOff>
      <xdr:row>1</xdr:row>
      <xdr:rowOff>148318</xdr:rowOff>
    </xdr:from>
    <xdr:to>
      <xdr:col>9</xdr:col>
      <xdr:colOff>742951</xdr:colOff>
      <xdr:row>6</xdr:row>
      <xdr:rowOff>43543</xdr:rowOff>
    </xdr:to>
    <xdr:sp macro="" textlink="">
      <xdr:nvSpPr>
        <xdr:cNvPr id="2" name="Rounded Rectangle 1">
          <a:extLst>
            <a:ext uri="{FF2B5EF4-FFF2-40B4-BE49-F238E27FC236}">
              <a16:creationId xmlns:a16="http://schemas.microsoft.com/office/drawing/2014/main" id="{6389CB88-50B9-4687-90F1-711C4AFC5F94}"/>
            </a:ext>
          </a:extLst>
        </xdr:cNvPr>
        <xdr:cNvSpPr/>
      </xdr:nvSpPr>
      <xdr:spPr>
        <a:xfrm>
          <a:off x="4926967" y="329293"/>
          <a:ext cx="5702934"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3</xdr:col>
      <xdr:colOff>11907</xdr:colOff>
      <xdr:row>1</xdr:row>
      <xdr:rowOff>84909</xdr:rowOff>
    </xdr:from>
    <xdr:to>
      <xdr:col>4</xdr:col>
      <xdr:colOff>352155</xdr:colOff>
      <xdr:row>6</xdr:row>
      <xdr:rowOff>178255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3C8D4277-5151-469D-B4E4-58928452FD77}"/>
            </a:ext>
          </a:extLst>
        </xdr:cNvPr>
        <xdr:cNvSpPr/>
      </xdr:nvSpPr>
      <xdr:spPr>
        <a:xfrm>
          <a:off x="2464595" y="275409"/>
          <a:ext cx="1602310" cy="10458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1149350</xdr:colOff>
      <xdr:row>8</xdr:row>
      <xdr:rowOff>166370</xdr:rowOff>
    </xdr:from>
    <xdr:to>
      <xdr:col>7</xdr:col>
      <xdr:colOff>1149350</xdr:colOff>
      <xdr:row>46</xdr:row>
      <xdr:rowOff>118110</xdr:rowOff>
    </xdr:to>
    <xdr:cxnSp macro="">
      <xdr:nvCxnSpPr>
        <xdr:cNvPr id="4" name="Straight Connector 3">
          <a:extLst>
            <a:ext uri="{FF2B5EF4-FFF2-40B4-BE49-F238E27FC236}">
              <a16:creationId xmlns:a16="http://schemas.microsoft.com/office/drawing/2014/main" id="{5E1705FD-544D-46A8-9FC0-4879C17BD16B}"/>
            </a:ext>
          </a:extLst>
        </xdr:cNvPr>
        <xdr:cNvCxnSpPr/>
      </xdr:nvCxnSpPr>
      <xdr:spPr>
        <a:xfrm flipH="1">
          <a:off x="8112125" y="1614170"/>
          <a:ext cx="0" cy="9257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152401</xdr:colOff>
      <xdr:row>12</xdr:row>
      <xdr:rowOff>76200</xdr:rowOff>
    </xdr:from>
    <xdr:to>
      <xdr:col>7</xdr:col>
      <xdr:colOff>942976</xdr:colOff>
      <xdr:row>24</xdr:row>
      <xdr:rowOff>69850</xdr:rowOff>
    </xdr:to>
    <xdr:sp macro="" textlink="">
      <xdr:nvSpPr>
        <xdr:cNvPr id="7" name="TextBox 6">
          <a:extLst>
            <a:ext uri="{FF2B5EF4-FFF2-40B4-BE49-F238E27FC236}">
              <a16:creationId xmlns:a16="http://schemas.microsoft.com/office/drawing/2014/main" id="{E95DF1CD-F085-4B16-BA84-C7A3892050F5}"/>
            </a:ext>
          </a:extLst>
        </xdr:cNvPr>
        <xdr:cNvSpPr txBox="1"/>
      </xdr:nvSpPr>
      <xdr:spPr>
        <a:xfrm>
          <a:off x="1419226" y="2247900"/>
          <a:ext cx="6486525" cy="2794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p>
        <a:p>
          <a:pPr marL="0" marR="0">
            <a:lnSpc>
              <a:spcPct val="115000"/>
            </a:lnSpc>
            <a:spcBef>
              <a:spcPts val="0"/>
            </a:spcBef>
            <a:spcAft>
              <a:spcPts val="1000"/>
            </a:spcAft>
          </a:pPr>
          <a:endParaRPr lang="en-US" sz="2000" baseline="0">
            <a:effectLst/>
            <a:latin typeface="+mn-lt"/>
            <a:ea typeface="Calibri"/>
            <a:cs typeface="Times New Roman"/>
          </a:endParaRPr>
        </a:p>
        <a:p>
          <a:pPr marL="0" marR="0">
            <a:lnSpc>
              <a:spcPct val="115000"/>
            </a:lnSpc>
            <a:spcBef>
              <a:spcPts val="0"/>
            </a:spcBef>
            <a:spcAft>
              <a:spcPts val="1000"/>
            </a:spcAft>
          </a:pPr>
          <a:r>
            <a:rPr lang="en-US" sz="2000" baseline="0">
              <a:effectLst/>
              <a:latin typeface="+mn-lt"/>
              <a:ea typeface="Calibri"/>
              <a:cs typeface="Times New Roman"/>
            </a:rPr>
            <a:t>(279.3-265.7)/265.7 = </a:t>
          </a:r>
          <a:r>
            <a:rPr lang="en-US" sz="2400" b="1" baseline="0">
              <a:solidFill>
                <a:srgbClr val="C00000"/>
              </a:solidFill>
              <a:effectLst/>
              <a:latin typeface="+mn-lt"/>
              <a:ea typeface="Calibri"/>
              <a:cs typeface="Times New Roman"/>
            </a:rPr>
            <a:t>5.08%</a:t>
          </a:r>
          <a:endParaRPr lang="en-US" sz="2400" b="1">
            <a:solidFill>
              <a:srgbClr val="C00000"/>
            </a:solidFill>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27035</xdr:colOff>
      <xdr:row>2</xdr:row>
      <xdr:rowOff>70757</xdr:rowOff>
    </xdr:from>
    <xdr:to>
      <xdr:col>8</xdr:col>
      <xdr:colOff>283030</xdr:colOff>
      <xdr:row>6</xdr:row>
      <xdr:rowOff>146957</xdr:rowOff>
    </xdr:to>
    <xdr:sp macro="" textlink="">
      <xdr:nvSpPr>
        <xdr:cNvPr id="2" name="Rounded Rectangle 1">
          <a:extLst>
            <a:ext uri="{FF2B5EF4-FFF2-40B4-BE49-F238E27FC236}">
              <a16:creationId xmlns:a16="http://schemas.microsoft.com/office/drawing/2014/main" id="{20B90BA6-CD51-4207-9A66-89CBDD3D623E}"/>
            </a:ext>
          </a:extLst>
        </xdr:cNvPr>
        <xdr:cNvSpPr/>
      </xdr:nvSpPr>
      <xdr:spPr>
        <a:xfrm>
          <a:off x="2552521" y="440871"/>
          <a:ext cx="5981880"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23E7F5F-6DCE-4A9E-ABA1-00811BE00EE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326571</xdr:colOff>
      <xdr:row>7</xdr:row>
      <xdr:rowOff>81099</xdr:rowOff>
    </xdr:from>
    <xdr:to>
      <xdr:col>8</xdr:col>
      <xdr:colOff>326571</xdr:colOff>
      <xdr:row>45</xdr:row>
      <xdr:rowOff>25583</xdr:rowOff>
    </xdr:to>
    <xdr:cxnSp macro="">
      <xdr:nvCxnSpPr>
        <xdr:cNvPr id="4" name="Straight Connector 3">
          <a:extLst>
            <a:ext uri="{FF2B5EF4-FFF2-40B4-BE49-F238E27FC236}">
              <a16:creationId xmlns:a16="http://schemas.microsoft.com/office/drawing/2014/main" id="{CCB59436-D1A0-4AB6-BB55-80F2B279CC72}"/>
            </a:ext>
          </a:extLst>
        </xdr:cNvPr>
        <xdr:cNvCxnSpPr/>
      </xdr:nvCxnSpPr>
      <xdr:spPr>
        <a:xfrm flipH="1">
          <a:off x="8577942" y="1376499"/>
          <a:ext cx="0" cy="93388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1152980</xdr:colOff>
      <xdr:row>2</xdr:row>
      <xdr:rowOff>78468</xdr:rowOff>
    </xdr:from>
    <xdr:to>
      <xdr:col>11</xdr:col>
      <xdr:colOff>47626</xdr:colOff>
      <xdr:row>7</xdr:row>
      <xdr:rowOff>40367</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44C04F86-B702-4BE2-8410-CD11152D7CD4}"/>
            </a:ext>
          </a:extLst>
        </xdr:cNvPr>
        <xdr:cNvSpPr/>
      </xdr:nvSpPr>
      <xdr:spPr>
        <a:xfrm>
          <a:off x="9404351" y="448582"/>
          <a:ext cx="1724932"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7</xdr:col>
      <xdr:colOff>664029</xdr:colOff>
      <xdr:row>22</xdr:row>
      <xdr:rowOff>63500</xdr:rowOff>
    </xdr:to>
    <xdr:sp macro="" textlink="">
      <xdr:nvSpPr>
        <xdr:cNvPr id="6" name="TextBox 5">
          <a:extLst>
            <a:ext uri="{FF2B5EF4-FFF2-40B4-BE49-F238E27FC236}">
              <a16:creationId xmlns:a16="http://schemas.microsoft.com/office/drawing/2014/main" id="{4D605B37-924E-414A-B466-03701F0F54B8}"/>
            </a:ext>
          </a:extLst>
        </xdr:cNvPr>
        <xdr:cNvSpPr txBox="1"/>
      </xdr:nvSpPr>
      <xdr:spPr>
        <a:xfrm>
          <a:off x="206375" y="1824264"/>
          <a:ext cx="7424511" cy="28330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133350</xdr:colOff>
      <xdr:row>4</xdr:row>
      <xdr:rowOff>111125</xdr:rowOff>
    </xdr:from>
    <xdr:to>
      <xdr:col>19</xdr:col>
      <xdr:colOff>415925</xdr:colOff>
      <xdr:row>9</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800-00000A000000}"/>
            </a:ext>
          </a:extLst>
        </xdr:cNvPr>
        <xdr:cNvSpPr/>
      </xdr:nvSpPr>
      <xdr:spPr>
        <a:xfrm>
          <a:off x="16033750" y="822325"/>
          <a:ext cx="1730375" cy="8509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11</xdr:col>
      <xdr:colOff>393700</xdr:colOff>
      <xdr:row>5</xdr:row>
      <xdr:rowOff>0</xdr:rowOff>
    </xdr:from>
    <xdr:to>
      <xdr:col>16</xdr:col>
      <xdr:colOff>189592</xdr:colOff>
      <xdr:row>9</xdr:row>
      <xdr:rowOff>72570</xdr:rowOff>
    </xdr:to>
    <xdr:sp macro="" textlink="">
      <xdr:nvSpPr>
        <xdr:cNvPr id="9" name="Rounded Rectangle 15">
          <a:extLst>
            <a:ext uri="{FF2B5EF4-FFF2-40B4-BE49-F238E27FC236}">
              <a16:creationId xmlns:a16="http://schemas.microsoft.com/office/drawing/2014/main" id="{E9E2B470-0188-4711-ABA5-E7547FA7D7E7}"/>
            </a:ext>
          </a:extLst>
        </xdr:cNvPr>
        <xdr:cNvSpPr/>
      </xdr:nvSpPr>
      <xdr:spPr>
        <a:xfrm>
          <a:off x="12382500" y="8890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9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9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9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A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A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B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B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B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C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C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C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C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C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C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D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2D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2D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2D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2D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2D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2D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2D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2D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D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2D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E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2E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2E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2E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2E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2E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2E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2E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2E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2E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2E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2F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2F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2F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2F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2F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2F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2F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2F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2F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2F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2F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2F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2F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321469</xdr:colOff>
      <xdr:row>11</xdr:row>
      <xdr:rowOff>23812</xdr:rowOff>
    </xdr:from>
    <xdr:to>
      <xdr:col>23</xdr:col>
      <xdr:colOff>565309</xdr:colOff>
      <xdr:row>19</xdr:row>
      <xdr:rowOff>95249</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6353969" y="2119312"/>
          <a:ext cx="9895840" cy="159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30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27</xdr:col>
      <xdr:colOff>274320</xdr:colOff>
      <xdr:row>33</xdr:row>
      <xdr:rowOff>158749</xdr:rowOff>
    </xdr:to>
    <xdr:cxnSp macro="">
      <xdr:nvCxnSpPr>
        <xdr:cNvPr id="5" name="Straight Connector 4">
          <a:extLst>
            <a:ext uri="{FF2B5EF4-FFF2-40B4-BE49-F238E27FC236}">
              <a16:creationId xmlns:a16="http://schemas.microsoft.com/office/drawing/2014/main" id="{00000000-0008-0000-30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40</xdr:row>
      <xdr:rowOff>187688</xdr:rowOff>
    </xdr:from>
    <xdr:to>
      <xdr:col>24</xdr:col>
      <xdr:colOff>55061</xdr:colOff>
      <xdr:row>44</xdr:row>
      <xdr:rowOff>84547</xdr:rowOff>
    </xdr:to>
    <xdr:sp macro="" textlink="">
      <xdr:nvSpPr>
        <xdr:cNvPr id="6" name="Right Brace 5">
          <a:extLst>
            <a:ext uri="{FF2B5EF4-FFF2-40B4-BE49-F238E27FC236}">
              <a16:creationId xmlns:a16="http://schemas.microsoft.com/office/drawing/2014/main" id="{00000000-0008-0000-30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30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30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26</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30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296406</xdr:colOff>
      <xdr:row>22</xdr:row>
      <xdr:rowOff>50369</xdr:rowOff>
    </xdr:from>
    <xdr:to>
      <xdr:col>24</xdr:col>
      <xdr:colOff>79375</xdr:colOff>
      <xdr:row>26</xdr:row>
      <xdr:rowOff>349250</xdr:rowOff>
    </xdr:to>
    <xdr:sp macro="" textlink="">
      <xdr:nvSpPr>
        <xdr:cNvPr id="10" name="Right Brace 9">
          <a:extLst>
            <a:ext uri="{FF2B5EF4-FFF2-40B4-BE49-F238E27FC236}">
              <a16:creationId xmlns:a16="http://schemas.microsoft.com/office/drawing/2014/main" id="{00000000-0008-0000-30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25</xdr:col>
      <xdr:colOff>404813</xdr:colOff>
      <xdr:row>21</xdr:row>
      <xdr:rowOff>119063</xdr:rowOff>
    </xdr:from>
    <xdr:to>
      <xdr:col>29</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30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180182</xdr:colOff>
      <xdr:row>41</xdr:row>
      <xdr:rowOff>9525</xdr:rowOff>
    </xdr:from>
    <xdr:to>
      <xdr:col>28</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30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30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30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30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20</xdr:col>
      <xdr:colOff>1047750</xdr:colOff>
      <xdr:row>27</xdr:row>
      <xdr:rowOff>63500</xdr:rowOff>
    </xdr:from>
    <xdr:to>
      <xdr:col>23</xdr:col>
      <xdr:colOff>381000</xdr:colOff>
      <xdr:row>27</xdr:row>
      <xdr:rowOff>63500</xdr:rowOff>
    </xdr:to>
    <xdr:cxnSp macro="">
      <xdr:nvCxnSpPr>
        <xdr:cNvPr id="19" name="Straight Connector 18">
          <a:extLst>
            <a:ext uri="{FF2B5EF4-FFF2-40B4-BE49-F238E27FC236}">
              <a16:creationId xmlns:a16="http://schemas.microsoft.com/office/drawing/2014/main" id="{00000000-0008-0000-30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45</xdr:row>
      <xdr:rowOff>47625</xdr:rowOff>
    </xdr:from>
    <xdr:to>
      <xdr:col>23</xdr:col>
      <xdr:colOff>508000</xdr:colOff>
      <xdr:row>45</xdr:row>
      <xdr:rowOff>47625</xdr:rowOff>
    </xdr:to>
    <xdr:cxnSp macro="">
      <xdr:nvCxnSpPr>
        <xdr:cNvPr id="21" name="Straight Connector 20">
          <a:extLst>
            <a:ext uri="{FF2B5EF4-FFF2-40B4-BE49-F238E27FC236}">
              <a16:creationId xmlns:a16="http://schemas.microsoft.com/office/drawing/2014/main" id="{00000000-0008-0000-30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19" name="Right Brace 18">
          <a:extLst>
            <a:ext uri="{FF2B5EF4-FFF2-40B4-BE49-F238E27FC236}">
              <a16:creationId xmlns:a16="http://schemas.microsoft.com/office/drawing/2014/main" id="{00000000-0008-0000-3100-000013000000}"/>
            </a:ext>
          </a:extLst>
        </xdr:cNvPr>
        <xdr:cNvSpPr/>
      </xdr:nvSpPr>
      <xdr:spPr>
        <a:xfrm rot="10800000" flipV="1">
          <a:off x="8679542" y="7975417"/>
          <a:ext cx="537935" cy="712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2255837" y="6243320"/>
          <a:ext cx="16039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5108575" y="7313613"/>
          <a:ext cx="2229984" cy="11001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1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99093388-B68A-46E2-A7AC-D4674F038762}"/>
            </a:ext>
          </a:extLst>
        </xdr:cNvPr>
        <xdr:cNvSpPr/>
      </xdr:nvSpPr>
      <xdr:spPr>
        <a:xfrm>
          <a:off x="7287624" y="502102"/>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9114797A-8EC3-4380-B5A1-9B36AD85B13F}"/>
            </a:ext>
          </a:extLst>
        </xdr:cNvPr>
        <xdr:cNvSpPr/>
      </xdr:nvSpPr>
      <xdr:spPr>
        <a:xfrm>
          <a:off x="9225640" y="4303938"/>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11FD10CD-AFCB-4D7C-A8C8-C75DE9D78004}"/>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7B715758-519C-4772-A6E2-69DADA63FC46}"/>
            </a:ext>
          </a:extLst>
        </xdr:cNvPr>
        <xdr:cNvSpPr/>
      </xdr:nvSpPr>
      <xdr:spPr>
        <a:xfrm>
          <a:off x="8385175" y="2603500"/>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Index</a:t>
          </a:r>
          <a:r>
            <a:rPr lang="en-US" sz="4000" b="1" baseline="0">
              <a:solidFill>
                <a:schemeClr val="accent5">
                  <a:lumMod val="50000"/>
                </a:schemeClr>
              </a:solidFill>
              <a:latin typeface="Lucida Bright" panose="02040602050505020304" pitchFamily="18" charset="0"/>
            </a:rPr>
            <a:t> Content</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AC46" sqref="A1:AC46"/>
    </sheetView>
  </sheetViews>
  <sheetFormatPr defaultColWidth="9.140625" defaultRowHeight="15" x14ac:dyDescent="0.25"/>
  <cols>
    <col min="1" max="16" width="9.140625" style="54"/>
    <col min="17" max="17" width="11.7109375" style="54" customWidth="1"/>
    <col min="18" max="16384" width="9.140625" style="54"/>
  </cols>
  <sheetData>
    <row r="26" spans="4:21" ht="21" x14ac:dyDescent="0.25">
      <c r="D26" s="124"/>
      <c r="E26" s="124"/>
      <c r="F26" s="124"/>
      <c r="G26" s="124"/>
      <c r="H26" s="124"/>
    </row>
    <row r="27" spans="4:21" ht="21" x14ac:dyDescent="0.25">
      <c r="D27" s="124"/>
      <c r="E27" s="124"/>
      <c r="F27" s="124"/>
      <c r="G27" s="124"/>
      <c r="H27" s="124"/>
    </row>
    <row r="28" spans="4:21" ht="21" x14ac:dyDescent="0.25">
      <c r="D28" s="124"/>
      <c r="E28" s="124"/>
      <c r="F28" s="124"/>
      <c r="G28" s="124"/>
      <c r="H28" s="124"/>
    </row>
    <row r="29" spans="4:21" ht="21" x14ac:dyDescent="0.25">
      <c r="D29" s="124"/>
      <c r="E29" s="124"/>
      <c r="F29" s="124"/>
      <c r="G29" s="124"/>
      <c r="H29" s="124"/>
    </row>
    <row r="30" spans="4:21" ht="21" x14ac:dyDescent="0.25">
      <c r="D30" s="124"/>
      <c r="E30" s="124"/>
      <c r="F30" s="124"/>
      <c r="G30" s="124"/>
      <c r="H30" s="124"/>
      <c r="Q30" s="125"/>
      <c r="R30" s="125"/>
      <c r="S30" s="125"/>
      <c r="T30" s="125"/>
      <c r="U30" s="126"/>
    </row>
    <row r="31" spans="4:21" x14ac:dyDescent="0.25">
      <c r="Q31" s="125"/>
      <c r="R31" s="125"/>
      <c r="S31" s="125"/>
      <c r="T31" s="125"/>
      <c r="U31" s="126"/>
    </row>
    <row r="32" spans="4:21" x14ac:dyDescent="0.25">
      <c r="Q32" s="125"/>
      <c r="R32" s="125"/>
      <c r="S32" s="125"/>
      <c r="T32" s="125"/>
      <c r="U32" s="126"/>
    </row>
    <row r="33" spans="17:21" x14ac:dyDescent="0.25">
      <c r="Q33" s="126"/>
      <c r="R33" s="126"/>
      <c r="S33" s="126"/>
      <c r="T33" s="126"/>
    </row>
    <row r="36" spans="17:21" x14ac:dyDescent="0.25">
      <c r="Q36" s="125"/>
      <c r="R36" s="125"/>
      <c r="S36" s="125"/>
      <c r="T36" s="125"/>
      <c r="U36" s="126"/>
    </row>
    <row r="37" spans="17:21" x14ac:dyDescent="0.25">
      <c r="Q37" s="125"/>
      <c r="R37" s="125"/>
      <c r="S37" s="125"/>
      <c r="T37" s="125"/>
      <c r="U37" s="126"/>
    </row>
    <row r="38" spans="17:21" x14ac:dyDescent="0.25">
      <c r="Q38" s="125"/>
      <c r="R38" s="125"/>
      <c r="S38" s="125"/>
      <c r="T38" s="125"/>
      <c r="U38" s="126"/>
    </row>
    <row r="39" spans="17:21" x14ac:dyDescent="0.25">
      <c r="Q39" s="126"/>
      <c r="R39" s="126"/>
      <c r="S39" s="126"/>
      <c r="T39" s="126"/>
    </row>
    <row r="42" spans="17:21" ht="36" x14ac:dyDescent="0.55000000000000004">
      <c r="Q42" s="127"/>
    </row>
  </sheetData>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57" zoomScaleNormal="57" workbookViewId="0">
      <selection activeCell="V67" sqref="A1:V67"/>
    </sheetView>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194" t="s">
        <v>108</v>
      </c>
    </row>
    <row r="13" spans="6:17" x14ac:dyDescent="0.25">
      <c r="N13" s="195"/>
    </row>
    <row r="14" spans="6:17" ht="14.45" customHeight="1" x14ac:dyDescent="0.25">
      <c r="M14" s="197" t="s">
        <v>74</v>
      </c>
      <c r="N14" s="195"/>
      <c r="O14" s="199" t="s">
        <v>61</v>
      </c>
      <c r="P14" s="201" t="s">
        <v>9</v>
      </c>
      <c r="Q14" s="203" t="s">
        <v>76</v>
      </c>
    </row>
    <row r="15" spans="6:17" ht="57.75" customHeight="1" x14ac:dyDescent="0.25">
      <c r="M15" s="198"/>
      <c r="N15" s="196"/>
      <c r="O15" s="200"/>
      <c r="P15" s="202"/>
      <c r="Q15" s="204"/>
    </row>
    <row r="16" spans="6:17" ht="24.75" customHeight="1" x14ac:dyDescent="0.25">
      <c r="M16" s="58">
        <v>6</v>
      </c>
      <c r="N16" s="56">
        <f>M16/$M$23</f>
        <v>0.12</v>
      </c>
      <c r="O16" s="57">
        <f>N16</f>
        <v>0.12</v>
      </c>
      <c r="P16" s="58" t="s">
        <v>62</v>
      </c>
      <c r="Q16" s="76">
        <v>4</v>
      </c>
    </row>
    <row r="17" spans="1:17" ht="24.75" customHeight="1" x14ac:dyDescent="0.25">
      <c r="M17" s="58">
        <v>5</v>
      </c>
      <c r="N17" s="56">
        <f t="shared" ref="N17:N22" si="0">M17/$M$23</f>
        <v>0.1</v>
      </c>
      <c r="O17" s="57">
        <f>O16+N17</f>
        <v>0.22</v>
      </c>
      <c r="P17" s="60" t="s">
        <v>63</v>
      </c>
      <c r="Q17" s="76">
        <v>5</v>
      </c>
    </row>
    <row r="18" spans="1:17" ht="23.25" customHeight="1" x14ac:dyDescent="0.25">
      <c r="M18" s="58">
        <v>9</v>
      </c>
      <c r="N18" s="56">
        <f t="shared" si="0"/>
        <v>0.18</v>
      </c>
      <c r="O18" s="57">
        <v>0.4</v>
      </c>
      <c r="P18" s="58" t="s">
        <v>64</v>
      </c>
      <c r="Q18" s="76">
        <v>6</v>
      </c>
    </row>
    <row r="19" spans="1:17" ht="21" customHeight="1" x14ac:dyDescent="0.25">
      <c r="B19" s="61"/>
      <c r="M19" s="62">
        <v>12</v>
      </c>
      <c r="N19" s="56">
        <f t="shared" si="0"/>
        <v>0.24</v>
      </c>
      <c r="O19" s="62">
        <f>0.64</f>
        <v>0.64</v>
      </c>
      <c r="P19" s="60" t="s">
        <v>65</v>
      </c>
      <c r="Q19" s="76">
        <v>7</v>
      </c>
    </row>
    <row r="20" spans="1:17" ht="24.75" customHeight="1" x14ac:dyDescent="0.25">
      <c r="A20" s="63"/>
      <c r="B20" s="63"/>
      <c r="M20" s="62">
        <v>8</v>
      </c>
      <c r="N20" s="56">
        <f t="shared" si="0"/>
        <v>0.16</v>
      </c>
      <c r="O20" s="57">
        <v>0.8</v>
      </c>
      <c r="P20" s="58" t="s">
        <v>66</v>
      </c>
      <c r="Q20" s="76">
        <v>8</v>
      </c>
    </row>
    <row r="21" spans="1:17" ht="24.75" customHeight="1" x14ac:dyDescent="0.25">
      <c r="A21" s="64"/>
      <c r="B21" s="64"/>
      <c r="F21" s="205" t="s">
        <v>67</v>
      </c>
      <c r="G21" s="205" t="s">
        <v>68</v>
      </c>
      <c r="M21" s="62">
        <v>7</v>
      </c>
      <c r="N21" s="56">
        <f t="shared" si="0"/>
        <v>0.14000000000000001</v>
      </c>
      <c r="O21" s="62">
        <v>0.94</v>
      </c>
      <c r="P21" s="58" t="s">
        <v>69</v>
      </c>
      <c r="Q21" s="76">
        <v>9</v>
      </c>
    </row>
    <row r="22" spans="1:17" ht="22.15" customHeight="1" x14ac:dyDescent="0.25">
      <c r="F22" s="206"/>
      <c r="G22" s="206"/>
      <c r="M22" s="62">
        <v>3</v>
      </c>
      <c r="N22" s="56">
        <f t="shared" si="0"/>
        <v>0.06</v>
      </c>
      <c r="O22" s="62">
        <v>1</v>
      </c>
      <c r="P22" s="60" t="s">
        <v>70</v>
      </c>
      <c r="Q22" s="76">
        <v>10</v>
      </c>
    </row>
    <row r="23" spans="1:17" ht="20.45" customHeight="1" x14ac:dyDescent="0.25">
      <c r="B23" s="65"/>
      <c r="F23" s="206"/>
      <c r="G23" s="206"/>
      <c r="M23" s="208">
        <f>SUM(M16:M22)</f>
        <v>50</v>
      </c>
      <c r="N23" s="210">
        <f>SUM(N16:N22)</f>
        <v>1</v>
      </c>
    </row>
    <row r="24" spans="1:17" ht="26.25" customHeight="1" x14ac:dyDescent="0.25">
      <c r="B24" s="66"/>
      <c r="C24" s="67"/>
      <c r="F24" s="206"/>
      <c r="G24" s="206"/>
      <c r="M24" s="209"/>
      <c r="N24" s="211"/>
    </row>
    <row r="25" spans="1:17" ht="26.25" customHeight="1" x14ac:dyDescent="0.4">
      <c r="B25" s="66"/>
      <c r="C25" s="67"/>
      <c r="D25" s="65"/>
      <c r="F25" s="207"/>
      <c r="G25" s="207"/>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1">H27*F27</f>
        <v>0</v>
      </c>
      <c r="M27" s="58">
        <v>1</v>
      </c>
      <c r="N27" s="73">
        <v>11</v>
      </c>
      <c r="O27" s="58">
        <v>4</v>
      </c>
    </row>
    <row r="28" spans="1:17" ht="28.5" customHeight="1" x14ac:dyDescent="0.25">
      <c r="B28" s="66"/>
      <c r="C28" s="67"/>
      <c r="D28" s="65"/>
      <c r="F28" s="59">
        <v>6</v>
      </c>
      <c r="G28" s="58">
        <v>9</v>
      </c>
      <c r="I28" s="70">
        <f t="shared" si="1"/>
        <v>0</v>
      </c>
      <c r="M28" s="62">
        <v>2</v>
      </c>
      <c r="N28" s="74">
        <v>25</v>
      </c>
      <c r="O28" s="58">
        <v>6</v>
      </c>
    </row>
    <row r="29" spans="1:17" ht="26.25" customHeight="1" x14ac:dyDescent="0.25">
      <c r="B29" s="66"/>
      <c r="C29" s="67"/>
      <c r="D29" s="65"/>
      <c r="F29" s="59">
        <v>7</v>
      </c>
      <c r="G29" s="62">
        <v>12</v>
      </c>
      <c r="I29" s="70">
        <f t="shared" si="1"/>
        <v>0</v>
      </c>
      <c r="M29" s="58">
        <v>3</v>
      </c>
      <c r="N29" s="73">
        <v>4</v>
      </c>
      <c r="O29" s="58">
        <v>4</v>
      </c>
    </row>
    <row r="30" spans="1:17" ht="26.25" customHeight="1" x14ac:dyDescent="0.25">
      <c r="B30" s="66"/>
      <c r="C30" s="67"/>
      <c r="D30" s="65"/>
      <c r="F30" s="59">
        <v>8</v>
      </c>
      <c r="G30" s="62">
        <v>8</v>
      </c>
      <c r="I30" s="70">
        <f t="shared" si="1"/>
        <v>0</v>
      </c>
      <c r="M30" s="58">
        <v>4</v>
      </c>
      <c r="N30" s="73">
        <v>33</v>
      </c>
      <c r="O30" s="58">
        <v>6</v>
      </c>
    </row>
    <row r="31" spans="1:17" ht="26.25" customHeight="1" x14ac:dyDescent="0.25">
      <c r="F31" s="59">
        <v>9</v>
      </c>
      <c r="G31" s="62">
        <v>7</v>
      </c>
      <c r="I31" s="70">
        <f t="shared" si="1"/>
        <v>0</v>
      </c>
      <c r="M31" s="58">
        <v>5</v>
      </c>
      <c r="N31" s="73">
        <v>24</v>
      </c>
      <c r="O31" s="58">
        <v>6</v>
      </c>
    </row>
    <row r="32" spans="1:17" ht="26.25" customHeight="1" x14ac:dyDescent="0.25">
      <c r="F32" s="59">
        <v>10</v>
      </c>
      <c r="G32" s="62">
        <v>3</v>
      </c>
      <c r="I32" s="70">
        <f t="shared" si="1"/>
        <v>0</v>
      </c>
      <c r="M32" s="58">
        <v>6</v>
      </c>
      <c r="N32" s="73">
        <v>60</v>
      </c>
      <c r="O32" s="58">
        <v>7</v>
      </c>
    </row>
    <row r="33" spans="7:15" ht="26.25" customHeight="1" x14ac:dyDescent="0.25">
      <c r="G33" s="157">
        <f>SUM(G26:G32)</f>
        <v>50</v>
      </c>
      <c r="I33" s="70">
        <f>SUM(I26:I32)</f>
        <v>0</v>
      </c>
      <c r="M33" s="62">
        <v>7</v>
      </c>
      <c r="N33" s="74">
        <v>20</v>
      </c>
      <c r="O33" s="58">
        <v>5</v>
      </c>
    </row>
    <row r="34" spans="7:15" ht="26.25" customHeight="1" x14ac:dyDescent="0.25">
      <c r="M34" s="58">
        <v>8</v>
      </c>
      <c r="N34" s="73">
        <v>35</v>
      </c>
      <c r="O34" s="58">
        <v>6</v>
      </c>
    </row>
    <row r="35" spans="7:15" ht="23.25" x14ac:dyDescent="0.25">
      <c r="M35" s="62">
        <v>9</v>
      </c>
      <c r="N35" s="74">
        <v>35</v>
      </c>
      <c r="O35" s="58">
        <v>6</v>
      </c>
    </row>
    <row r="36" spans="7:15" ht="23.25" x14ac:dyDescent="0.25">
      <c r="M36" s="154">
        <v>10</v>
      </c>
      <c r="N36" s="73">
        <v>52</v>
      </c>
      <c r="O36" s="58">
        <v>7</v>
      </c>
    </row>
    <row r="37" spans="7:15" ht="23.25" x14ac:dyDescent="0.25">
      <c r="M37" s="58">
        <v>11</v>
      </c>
      <c r="N37" s="73">
        <v>9</v>
      </c>
      <c r="O37" s="58">
        <v>4</v>
      </c>
    </row>
    <row r="38" spans="7:15" ht="23.25" x14ac:dyDescent="0.25">
      <c r="M38" s="154">
        <v>12</v>
      </c>
      <c r="N38" s="73">
        <v>49</v>
      </c>
      <c r="O38" s="58">
        <v>7</v>
      </c>
    </row>
    <row r="39" spans="7:15" ht="23.25" x14ac:dyDescent="0.25">
      <c r="M39" s="58">
        <v>13</v>
      </c>
      <c r="N39" s="73">
        <v>67</v>
      </c>
      <c r="O39" s="58">
        <v>8</v>
      </c>
    </row>
    <row r="40" spans="7:15" ht="23.25" x14ac:dyDescent="0.25">
      <c r="M40" s="62">
        <v>14</v>
      </c>
      <c r="N40" s="74">
        <v>98</v>
      </c>
      <c r="O40" s="75">
        <v>10</v>
      </c>
    </row>
    <row r="41" spans="7:15" ht="23.25" x14ac:dyDescent="0.25">
      <c r="M41" s="58">
        <v>15</v>
      </c>
      <c r="N41" s="73">
        <v>4</v>
      </c>
      <c r="O41" s="58">
        <v>4</v>
      </c>
    </row>
    <row r="42" spans="7:15" ht="23.25" x14ac:dyDescent="0.25">
      <c r="M42" s="62">
        <v>16</v>
      </c>
      <c r="N42" s="74">
        <v>97</v>
      </c>
      <c r="O42" s="75">
        <v>10</v>
      </c>
    </row>
    <row r="43" spans="7:15" ht="23.25" x14ac:dyDescent="0.25">
      <c r="M43" s="58">
        <v>17</v>
      </c>
      <c r="N43" s="73">
        <v>47</v>
      </c>
      <c r="O43" s="58">
        <v>7</v>
      </c>
    </row>
    <row r="44" spans="7:15" ht="23.25" x14ac:dyDescent="0.25">
      <c r="M44" s="58">
        <v>18</v>
      </c>
      <c r="N44" s="73">
        <v>75</v>
      </c>
      <c r="O44" s="58">
        <v>8</v>
      </c>
    </row>
    <row r="45" spans="7:15" ht="23.25" x14ac:dyDescent="0.25">
      <c r="M45" s="58">
        <v>19</v>
      </c>
      <c r="N45" s="73">
        <v>78</v>
      </c>
      <c r="O45" s="58">
        <v>8</v>
      </c>
    </row>
    <row r="46" spans="7:15" ht="23.25" x14ac:dyDescent="0.25">
      <c r="M46" s="58">
        <v>20</v>
      </c>
      <c r="N46" s="73">
        <v>45</v>
      </c>
      <c r="O46" s="58">
        <v>7</v>
      </c>
    </row>
    <row r="47" spans="7:15" x14ac:dyDescent="0.25">
      <c r="O47" s="212">
        <f>SUM(O27:O46)</f>
        <v>130</v>
      </c>
    </row>
    <row r="48" spans="7:15" x14ac:dyDescent="0.25">
      <c r="O48" s="213"/>
    </row>
    <row r="50" spans="20:21" x14ac:dyDescent="0.25">
      <c r="T50" s="193"/>
      <c r="U50" s="193"/>
    </row>
    <row r="51" spans="20:21" x14ac:dyDescent="0.25">
      <c r="T51" s="193"/>
      <c r="U51" s="19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M23:M24"/>
    <mergeCell ref="N23:N24"/>
    <mergeCell ref="O47:O48"/>
    <mergeCell ref="T50:U51"/>
    <mergeCell ref="N12:N15"/>
    <mergeCell ref="M14:M15"/>
    <mergeCell ref="O14:O15"/>
    <mergeCell ref="P14:P15"/>
    <mergeCell ref="Q14:Q15"/>
  </mergeCells>
  <pageMargins left="0.7" right="0.7" top="0.75" bottom="0.75" header="0.3" footer="0.3"/>
  <pageSetup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92F7-6DCE-458D-8EAC-3C46B38346E2}">
  <sheetPr>
    <pageSetUpPr fitToPage="1"/>
  </sheetPr>
  <dimension ref="G23:M53"/>
  <sheetViews>
    <sheetView zoomScale="70" zoomScaleNormal="70" workbookViewId="0">
      <selection activeCell="D8" sqref="D7:D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M33" s="4"/>
    </row>
    <row r="34" spans="7:13" ht="27" x14ac:dyDescent="0.25">
      <c r="G34" s="21">
        <v>5</v>
      </c>
      <c r="H34" s="21">
        <v>110</v>
      </c>
      <c r="I34" s="21">
        <v>0.4</v>
      </c>
      <c r="M34" s="4"/>
    </row>
    <row r="35" spans="7:13" ht="31.5" customHeight="1" x14ac:dyDescent="0.25">
      <c r="G35" s="25">
        <v>6</v>
      </c>
      <c r="H35" s="21"/>
      <c r="I35" s="22"/>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row>
    <row r="51" spans="7:10" ht="27" x14ac:dyDescent="0.25">
      <c r="G51" s="21">
        <v>5</v>
      </c>
      <c r="H51" s="21">
        <v>110</v>
      </c>
      <c r="I51" s="21">
        <v>0.3</v>
      </c>
    </row>
    <row r="52" spans="7:10" ht="27" x14ac:dyDescent="0.25">
      <c r="G52" s="21">
        <v>6</v>
      </c>
      <c r="H52" s="21">
        <v>35</v>
      </c>
      <c r="I52" s="21">
        <v>0.4</v>
      </c>
    </row>
    <row r="53" spans="7:10" ht="27" x14ac:dyDescent="0.25">
      <c r="G53" s="25">
        <v>7</v>
      </c>
      <c r="H53" s="21"/>
      <c r="I53" s="22"/>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9014-D864-49FA-859C-8471AB2AB890}">
  <sheetPr>
    <pageSetUpPr fitToPage="1"/>
  </sheetPr>
  <dimension ref="G23:M53"/>
  <sheetViews>
    <sheetView zoomScale="70" zoomScaleNormal="70" workbookViewId="0">
      <selection activeCell="B6" sqref="B6"/>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83"/>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82"/>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3:M53"/>
  <sheetViews>
    <sheetView zoomScale="70" zoomScaleNormal="70" workbookViewId="0">
      <selection activeCell="U61" sqref="A1:U6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75">
        <f>((H30*I30)+(H31*I31)+(H32*I32)+(H33*I33)+(H34*I34))</f>
        <v>103</v>
      </c>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77">
        <f>H52*I52+H51*I51+H50*I50+H49*I49+H48*I48</f>
        <v>75.75</v>
      </c>
    </row>
  </sheetData>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RowColHeaders="0" tabSelected="1" zoomScale="50" zoomScaleNormal="50" workbookViewId="0"/>
  </sheetViews>
  <sheetFormatPr defaultColWidth="9.140625" defaultRowHeight="15" x14ac:dyDescent="0.25"/>
  <cols>
    <col min="1" max="16384" width="9.140625" style="156"/>
  </cols>
  <sheetData>
    <row r="1" spans="1:1" x14ac:dyDescent="0.25">
      <c r="A1" s="156" t="s">
        <v>0</v>
      </c>
    </row>
    <row r="24" spans="5:12" x14ac:dyDescent="0.25">
      <c r="E24" s="214"/>
      <c r="F24" s="214"/>
      <c r="G24" s="214"/>
      <c r="H24" s="214"/>
      <c r="I24" s="214"/>
      <c r="J24" s="214"/>
      <c r="K24" s="214"/>
      <c r="L24" s="214"/>
    </row>
    <row r="25" spans="5:12" x14ac:dyDescent="0.25">
      <c r="E25" s="214"/>
      <c r="F25" s="214"/>
      <c r="G25" s="214"/>
      <c r="H25" s="214"/>
      <c r="I25" s="214"/>
      <c r="J25" s="214"/>
      <c r="K25" s="214"/>
      <c r="L25" s="214"/>
    </row>
    <row r="26" spans="5:12" x14ac:dyDescent="0.25">
      <c r="E26" s="214"/>
      <c r="F26" s="214"/>
      <c r="G26" s="214"/>
      <c r="H26" s="214"/>
      <c r="I26" s="214"/>
      <c r="J26" s="214"/>
      <c r="K26" s="214"/>
      <c r="L26" s="214"/>
    </row>
    <row r="27" spans="5:12" x14ac:dyDescent="0.25">
      <c r="E27" s="214"/>
      <c r="F27" s="214"/>
      <c r="G27" s="214"/>
      <c r="H27" s="214"/>
      <c r="I27" s="214"/>
      <c r="J27" s="214"/>
      <c r="K27" s="214"/>
      <c r="L27" s="214"/>
    </row>
    <row r="28" spans="5:12" x14ac:dyDescent="0.25">
      <c r="E28" s="214"/>
      <c r="F28" s="214"/>
      <c r="G28" s="214"/>
      <c r="H28" s="214"/>
      <c r="I28" s="214"/>
      <c r="J28" s="214"/>
      <c r="K28" s="214"/>
      <c r="L28" s="214"/>
    </row>
    <row r="29" spans="5:12" x14ac:dyDescent="0.25">
      <c r="E29" s="214"/>
      <c r="F29" s="214"/>
      <c r="G29" s="214"/>
      <c r="H29" s="214"/>
      <c r="I29" s="214"/>
      <c r="J29" s="214"/>
      <c r="K29" s="214"/>
      <c r="L29" s="214"/>
    </row>
    <row r="30" spans="5:12" x14ac:dyDescent="0.25">
      <c r="E30" s="214"/>
      <c r="F30" s="214"/>
      <c r="G30" s="214"/>
      <c r="H30" s="214"/>
      <c r="I30" s="214"/>
      <c r="J30" s="214"/>
      <c r="K30" s="214"/>
      <c r="L30" s="214"/>
    </row>
    <row r="31" spans="5:12" x14ac:dyDescent="0.25">
      <c r="E31" s="214"/>
      <c r="F31" s="214"/>
      <c r="G31" s="214"/>
      <c r="H31" s="214"/>
      <c r="I31" s="214"/>
      <c r="J31" s="214"/>
      <c r="K31" s="214"/>
      <c r="L31" s="214"/>
    </row>
  </sheetData>
  <mergeCells count="1">
    <mergeCell ref="E24:L31"/>
  </mergeCells>
  <pageMargins left="0.7" right="0.7" top="0.75" bottom="0.75" header="0.3" footer="0.3"/>
  <pageSetup scale="4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F3:W36"/>
  <sheetViews>
    <sheetView zoomScale="70" zoomScaleNormal="70" workbookViewId="0"/>
  </sheetViews>
  <sheetFormatPr defaultColWidth="9.140625" defaultRowHeight="15" x14ac:dyDescent="0.25"/>
  <cols>
    <col min="1" max="9" width="9.140625" style="54"/>
    <col min="10" max="10" width="10.42578125" style="54" customWidth="1"/>
    <col min="11" max="11" width="9.140625" style="54"/>
    <col min="12" max="12" width="2.7109375" style="54" customWidth="1"/>
    <col min="13" max="13" width="10.28515625" style="54" customWidth="1"/>
    <col min="14" max="14" width="9.140625" style="54"/>
    <col min="15" max="15" width="3.7109375" style="54" customWidth="1"/>
    <col min="16" max="17" width="9.140625" style="54"/>
    <col min="18" max="18" width="3.28515625" style="54" customWidth="1"/>
    <col min="19" max="19" width="10.5703125" style="54" customWidth="1"/>
    <col min="20" max="16384" width="9.140625" style="54"/>
  </cols>
  <sheetData>
    <row r="3" spans="10:22" ht="15" customHeight="1" x14ac:dyDescent="0.25">
      <c r="J3" s="259" t="s">
        <v>99</v>
      </c>
      <c r="K3" s="260"/>
      <c r="L3" s="260"/>
      <c r="M3" s="260"/>
      <c r="N3" s="260"/>
      <c r="O3" s="260"/>
      <c r="P3" s="260"/>
      <c r="Q3" s="260"/>
      <c r="R3" s="260"/>
      <c r="S3" s="260"/>
      <c r="T3" s="260"/>
      <c r="U3" s="260"/>
      <c r="V3" s="261"/>
    </row>
    <row r="4" spans="10:22" ht="15" customHeight="1" x14ac:dyDescent="0.25">
      <c r="J4" s="262"/>
      <c r="K4" s="263"/>
      <c r="L4" s="263"/>
      <c r="M4" s="263"/>
      <c r="N4" s="263"/>
      <c r="O4" s="263"/>
      <c r="P4" s="263"/>
      <c r="Q4" s="263"/>
      <c r="R4" s="263"/>
      <c r="S4" s="263"/>
      <c r="T4" s="263"/>
      <c r="U4" s="263"/>
      <c r="V4" s="264"/>
    </row>
    <row r="5" spans="10:22" ht="15" customHeight="1" x14ac:dyDescent="0.25">
      <c r="J5" s="262"/>
      <c r="K5" s="263"/>
      <c r="L5" s="263"/>
      <c r="M5" s="263"/>
      <c r="N5" s="263"/>
      <c r="O5" s="263"/>
      <c r="P5" s="263"/>
      <c r="Q5" s="263"/>
      <c r="R5" s="263"/>
      <c r="S5" s="263"/>
      <c r="T5" s="263"/>
      <c r="U5" s="263"/>
      <c r="V5" s="264"/>
    </row>
    <row r="6" spans="10:22" x14ac:dyDescent="0.25">
      <c r="J6" s="265"/>
      <c r="K6" s="266"/>
      <c r="L6" s="266"/>
      <c r="M6" s="266"/>
      <c r="N6" s="266"/>
      <c r="O6" s="266"/>
      <c r="P6" s="266"/>
      <c r="Q6" s="266"/>
      <c r="R6" s="266"/>
      <c r="S6" s="266"/>
      <c r="T6" s="266"/>
      <c r="U6" s="266"/>
      <c r="V6" s="267"/>
    </row>
    <row r="18" spans="6:23" x14ac:dyDescent="0.25">
      <c r="J18" s="215" t="s">
        <v>100</v>
      </c>
      <c r="K18" s="216"/>
      <c r="M18" s="253" t="s">
        <v>101</v>
      </c>
      <c r="N18" s="254"/>
      <c r="P18" s="253" t="s">
        <v>102</v>
      </c>
      <c r="Q18" s="254"/>
      <c r="S18" s="268" t="s">
        <v>103</v>
      </c>
      <c r="T18" s="269"/>
      <c r="V18" s="274" t="s">
        <v>104</v>
      </c>
      <c r="W18" s="275"/>
    </row>
    <row r="19" spans="6:23" ht="14.45" customHeight="1" x14ac:dyDescent="0.25">
      <c r="J19" s="217"/>
      <c r="K19" s="218"/>
      <c r="L19" s="123"/>
      <c r="M19" s="255"/>
      <c r="N19" s="256"/>
      <c r="O19" s="123"/>
      <c r="P19" s="255"/>
      <c r="Q19" s="256"/>
      <c r="R19" s="123"/>
      <c r="S19" s="270"/>
      <c r="T19" s="271"/>
      <c r="V19" s="276"/>
      <c r="W19" s="277"/>
    </row>
    <row r="20" spans="6:23" ht="14.45" customHeight="1" x14ac:dyDescent="0.25">
      <c r="J20" s="219"/>
      <c r="K20" s="220"/>
      <c r="L20" s="123"/>
      <c r="M20" s="257"/>
      <c r="N20" s="258"/>
      <c r="O20" s="123"/>
      <c r="P20" s="257"/>
      <c r="Q20" s="258"/>
      <c r="R20" s="123"/>
      <c r="S20" s="272"/>
      <c r="T20" s="273"/>
      <c r="V20" s="278"/>
      <c r="W20" s="279"/>
    </row>
    <row r="21" spans="6:23" x14ac:dyDescent="0.25">
      <c r="F21" s="243" t="s">
        <v>105</v>
      </c>
      <c r="G21" s="244"/>
      <c r="H21" s="245"/>
    </row>
    <row r="22" spans="6:23" x14ac:dyDescent="0.25">
      <c r="F22" s="246"/>
      <c r="G22" s="247"/>
      <c r="H22" s="248"/>
    </row>
    <row r="23" spans="6:23" ht="14.45" customHeight="1" x14ac:dyDescent="0.25">
      <c r="J23" s="227"/>
      <c r="K23" s="228"/>
      <c r="L23" s="81"/>
      <c r="M23" s="249"/>
      <c r="N23" s="250"/>
      <c r="O23" s="81"/>
      <c r="P23" s="235">
        <v>1</v>
      </c>
      <c r="Q23" s="236"/>
      <c r="R23" s="81"/>
      <c r="S23" s="227"/>
      <c r="T23" s="228"/>
      <c r="V23" s="239">
        <f>J23*M23+P23*S23</f>
        <v>0</v>
      </c>
      <c r="W23" s="240"/>
    </row>
    <row r="24" spans="6:23" ht="14.45" customHeight="1" x14ac:dyDescent="0.25">
      <c r="J24" s="229"/>
      <c r="K24" s="230"/>
      <c r="L24" s="81"/>
      <c r="M24" s="251"/>
      <c r="N24" s="252"/>
      <c r="O24" s="81"/>
      <c r="P24" s="237"/>
      <c r="Q24" s="238"/>
      <c r="R24" s="81"/>
      <c r="S24" s="229"/>
      <c r="T24" s="230"/>
      <c r="V24" s="241"/>
      <c r="W24" s="242"/>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15" t="s">
        <v>106</v>
      </c>
      <c r="K28" s="216"/>
      <c r="M28" s="253" t="s">
        <v>101</v>
      </c>
      <c r="N28" s="254"/>
      <c r="P28" s="253" t="s">
        <v>102</v>
      </c>
      <c r="Q28" s="254"/>
      <c r="S28" s="215" t="s">
        <v>103</v>
      </c>
      <c r="T28" s="216"/>
      <c r="V28" s="221" t="s">
        <v>104</v>
      </c>
      <c r="W28" s="222"/>
    </row>
    <row r="29" spans="6:23" ht="15" customHeight="1" x14ac:dyDescent="0.25">
      <c r="J29" s="217"/>
      <c r="K29" s="218"/>
      <c r="L29" s="123"/>
      <c r="M29" s="255"/>
      <c r="N29" s="256"/>
      <c r="O29" s="123"/>
      <c r="P29" s="255"/>
      <c r="Q29" s="256"/>
      <c r="R29" s="123"/>
      <c r="S29" s="217"/>
      <c r="T29" s="218"/>
      <c r="V29" s="223"/>
      <c r="W29" s="224"/>
    </row>
    <row r="30" spans="6:23" ht="15" customHeight="1" x14ac:dyDescent="0.25">
      <c r="J30" s="219"/>
      <c r="K30" s="220"/>
      <c r="L30" s="123"/>
      <c r="M30" s="257"/>
      <c r="N30" s="258"/>
      <c r="O30" s="123"/>
      <c r="P30" s="257"/>
      <c r="Q30" s="258"/>
      <c r="R30" s="123"/>
      <c r="S30" s="219"/>
      <c r="T30" s="220"/>
      <c r="V30" s="225"/>
      <c r="W30" s="226"/>
    </row>
    <row r="31" spans="6:23" x14ac:dyDescent="0.25">
      <c r="F31" s="243" t="s">
        <v>107</v>
      </c>
      <c r="G31" s="244"/>
      <c r="H31" s="245"/>
    </row>
    <row r="32" spans="6:23" x14ac:dyDescent="0.25">
      <c r="F32" s="246"/>
      <c r="G32" s="247"/>
      <c r="H32" s="248"/>
    </row>
    <row r="33" spans="10:23" ht="14.45" customHeight="1" x14ac:dyDescent="0.25">
      <c r="J33" s="227"/>
      <c r="K33" s="228"/>
      <c r="L33" s="81"/>
      <c r="M33" s="231"/>
      <c r="N33" s="232"/>
      <c r="O33" s="81"/>
      <c r="P33" s="235">
        <v>2</v>
      </c>
      <c r="Q33" s="236"/>
      <c r="R33" s="81"/>
      <c r="S33" s="227"/>
      <c r="T33" s="228"/>
      <c r="V33" s="239">
        <f>J33*M33+P33*S33</f>
        <v>0</v>
      </c>
      <c r="W33" s="240"/>
    </row>
    <row r="34" spans="10:23" ht="14.45" customHeight="1" x14ac:dyDescent="0.25">
      <c r="J34" s="229"/>
      <c r="K34" s="230"/>
      <c r="L34" s="81"/>
      <c r="M34" s="233"/>
      <c r="N34" s="234"/>
      <c r="O34" s="81"/>
      <c r="P34" s="237"/>
      <c r="Q34" s="238"/>
      <c r="R34" s="81"/>
      <c r="S34" s="229"/>
      <c r="T34" s="230"/>
      <c r="V34" s="241"/>
      <c r="W34" s="242"/>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3:T24"/>
    <mergeCell ref="V23:W24"/>
    <mergeCell ref="J3:V6"/>
    <mergeCell ref="J18:K20"/>
    <mergeCell ref="M18:N20"/>
    <mergeCell ref="P18:Q20"/>
    <mergeCell ref="S18:T20"/>
    <mergeCell ref="V18:W20"/>
    <mergeCell ref="F31:H32"/>
    <mergeCell ref="F21:H22"/>
    <mergeCell ref="J23:K24"/>
    <mergeCell ref="M23:N24"/>
    <mergeCell ref="P23:Q24"/>
    <mergeCell ref="J28:K30"/>
    <mergeCell ref="M28:N30"/>
    <mergeCell ref="P28:Q30"/>
    <mergeCell ref="S28:T30"/>
    <mergeCell ref="V28:W30"/>
    <mergeCell ref="J33:K34"/>
    <mergeCell ref="M33:N34"/>
    <mergeCell ref="P33:Q34"/>
    <mergeCell ref="S33:T34"/>
    <mergeCell ref="V33:W3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25" width="9.140625" style="54"/>
    <col min="26" max="26" width="13" style="54" customWidth="1"/>
    <col min="27" max="16384" width="9.140625" style="54"/>
  </cols>
  <sheetData>
    <row r="12" spans="2:35" x14ac:dyDescent="0.25">
      <c r="B12" s="54" t="s">
        <v>77</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Z31" s="158"/>
      <c r="AA31" s="280">
        <f>EXP(-2)</f>
        <v>0.1353352832366127</v>
      </c>
      <c r="AB31" s="280"/>
      <c r="AC31" s="78"/>
      <c r="AD31" s="78"/>
      <c r="AE31" s="78"/>
      <c r="AF31" s="78"/>
      <c r="AG31" s="78"/>
      <c r="AH31" s="78"/>
      <c r="AI31" s="78"/>
    </row>
    <row r="32" spans="13:35" x14ac:dyDescent="0.25">
      <c r="Z32" s="158"/>
      <c r="AA32" s="280"/>
      <c r="AB32" s="280"/>
      <c r="AC32" s="78"/>
      <c r="AD32" s="78"/>
      <c r="AE32" s="78"/>
      <c r="AF32" s="78"/>
      <c r="AG32" s="78"/>
      <c r="AH32" s="78"/>
      <c r="AI32" s="78"/>
    </row>
    <row r="33" spans="16:35" x14ac:dyDescent="0.25">
      <c r="Z33" s="158"/>
      <c r="AA33" s="280"/>
      <c r="AB33" s="280"/>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281" t="s">
        <v>114</v>
      </c>
      <c r="AA36" s="282">
        <f>(16/24)*0.1353</f>
        <v>9.0200000000000002E-2</v>
      </c>
      <c r="AB36" s="282"/>
      <c r="AC36" s="78"/>
      <c r="AD36" s="78"/>
      <c r="AE36" s="78"/>
      <c r="AF36" s="78"/>
      <c r="AG36" s="78"/>
      <c r="AH36" s="78"/>
      <c r="AI36" s="78"/>
    </row>
    <row r="37" spans="16:35" x14ac:dyDescent="0.25">
      <c r="T37" s="78"/>
      <c r="U37" s="78"/>
      <c r="V37" s="78"/>
      <c r="W37" s="78"/>
      <c r="X37" s="78"/>
      <c r="Y37" s="78"/>
      <c r="Z37" s="281"/>
      <c r="AA37" s="282"/>
      <c r="AB37" s="282"/>
      <c r="AC37" s="78"/>
      <c r="AD37" s="78"/>
      <c r="AE37" s="78"/>
      <c r="AF37" s="78"/>
      <c r="AG37" s="78"/>
      <c r="AH37" s="78"/>
      <c r="AI37" s="78"/>
    </row>
    <row r="38" spans="16:35" x14ac:dyDescent="0.25">
      <c r="Z38" s="281"/>
      <c r="AA38" s="282"/>
      <c r="AB38" s="282"/>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C19" s="78"/>
      <c r="AD19" s="78"/>
      <c r="AE19" s="78"/>
      <c r="AF19" s="78"/>
      <c r="AG19" s="78"/>
      <c r="AH19" s="78"/>
      <c r="AI19" s="78"/>
    </row>
    <row r="20" spans="13:35" ht="26.25" x14ac:dyDescent="0.4">
      <c r="Q20" s="85"/>
      <c r="R20" s="85"/>
      <c r="S20" s="85"/>
      <c r="T20" s="85"/>
      <c r="U20" s="85"/>
      <c r="V20" s="85"/>
      <c r="W20" s="85"/>
      <c r="X20" s="85"/>
      <c r="Y20" s="85"/>
      <c r="Z20" s="85"/>
      <c r="AA20" s="85"/>
      <c r="AB20" s="85"/>
      <c r="AC20" s="78"/>
      <c r="AD20" s="78"/>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A26" s="283">
        <f>1-EXP(-3*0.167)</f>
        <v>0.3940755677828125</v>
      </c>
      <c r="AB26" s="283"/>
      <c r="AC26" s="78"/>
      <c r="AD26" s="78"/>
      <c r="AE26" s="78"/>
      <c r="AF26" s="78"/>
      <c r="AG26" s="78"/>
      <c r="AH26" s="78"/>
      <c r="AI26" s="78"/>
    </row>
    <row r="27" spans="13:35" ht="23.25" customHeight="1" x14ac:dyDescent="0.4">
      <c r="Q27" s="85"/>
      <c r="R27" s="85"/>
      <c r="S27" s="85"/>
      <c r="T27" s="85"/>
      <c r="U27" s="85"/>
      <c r="V27" s="85"/>
      <c r="W27" s="85"/>
      <c r="X27" s="85"/>
      <c r="Y27" s="85"/>
      <c r="Z27" s="85"/>
      <c r="AA27" s="283"/>
      <c r="AB27" s="283"/>
      <c r="AC27" s="78"/>
      <c r="AD27" s="78"/>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85"/>
      <c r="AC29" s="78"/>
      <c r="AD29" s="78"/>
      <c r="AE29" s="78"/>
      <c r="AF29" s="78"/>
      <c r="AG29" s="78"/>
      <c r="AH29" s="78"/>
      <c r="AI29" s="78"/>
    </row>
    <row r="30" spans="13:35" ht="26.25" x14ac:dyDescent="0.4">
      <c r="Q30" s="85"/>
      <c r="R30" s="85"/>
      <c r="S30" s="85"/>
      <c r="T30" s="85"/>
      <c r="U30" s="85"/>
      <c r="V30" s="85"/>
      <c r="W30" s="85"/>
      <c r="X30" s="85"/>
      <c r="Y30" s="85"/>
      <c r="Z30" s="85"/>
      <c r="AA30" s="85"/>
      <c r="AB30" s="283">
        <f>1-EXP(-60*0.0333)</f>
        <v>0.8643937753458103</v>
      </c>
      <c r="AC30" s="283"/>
      <c r="AD30" s="78"/>
      <c r="AE30" s="78">
        <f>2/60</f>
        <v>3.3333333333333333E-2</v>
      </c>
      <c r="AF30" s="78"/>
      <c r="AG30" s="78"/>
      <c r="AH30" s="78"/>
      <c r="AI30" s="78"/>
    </row>
    <row r="31" spans="13:35" ht="26.25" x14ac:dyDescent="0.4">
      <c r="Q31" s="85"/>
      <c r="R31" s="85"/>
      <c r="S31" s="85"/>
      <c r="T31" s="85"/>
      <c r="U31" s="85"/>
      <c r="V31" s="85"/>
      <c r="W31" s="85"/>
      <c r="X31" s="85"/>
      <c r="Y31" s="85"/>
      <c r="Z31" s="85"/>
      <c r="AA31" s="85"/>
      <c r="AB31" s="283"/>
      <c r="AC31" s="283"/>
      <c r="AD31" s="78"/>
      <c r="AE31" s="78"/>
      <c r="AF31" s="78"/>
      <c r="AG31" s="78"/>
      <c r="AH31" s="78"/>
      <c r="AI31" s="78"/>
    </row>
    <row r="32" spans="13:35" ht="26.25" x14ac:dyDescent="0.4">
      <c r="Q32" s="85"/>
      <c r="R32" s="85"/>
      <c r="S32" s="85"/>
      <c r="T32" s="85"/>
      <c r="U32" s="85"/>
      <c r="V32" s="85"/>
      <c r="W32" s="85"/>
      <c r="X32" s="85"/>
      <c r="Y32" s="85"/>
      <c r="Z32" s="85"/>
      <c r="AA32" s="85"/>
      <c r="AB32" s="85"/>
      <c r="AC32" s="78"/>
      <c r="AD32" s="78"/>
      <c r="AE32" s="78"/>
      <c r="AF32" s="78"/>
      <c r="AG32" s="78"/>
      <c r="AH32" s="78"/>
      <c r="AI32" s="78"/>
    </row>
    <row r="33" spans="16:35" ht="26.25" x14ac:dyDescent="0.4">
      <c r="Q33" s="85"/>
      <c r="R33" s="85"/>
      <c r="S33" s="85"/>
      <c r="T33" s="85"/>
      <c r="U33" s="85"/>
      <c r="V33" s="85"/>
      <c r="W33" s="85"/>
      <c r="X33" s="85"/>
      <c r="Y33" s="85"/>
      <c r="Z33" s="85"/>
      <c r="AA33" s="85"/>
      <c r="AB33" s="85"/>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2:AB42"/>
  <sheetViews>
    <sheetView zoomScale="70" zoomScaleNormal="70" workbookViewId="0"/>
  </sheetViews>
  <sheetFormatPr defaultColWidth="9.140625" defaultRowHeight="15" x14ac:dyDescent="0.25"/>
  <cols>
    <col min="1" max="16" width="9.140625" style="54"/>
    <col min="17" max="17" width="11.7109375" style="54" customWidth="1"/>
    <col min="18" max="16384" width="9.140625" style="54"/>
  </cols>
  <sheetData>
    <row r="2" spans="6:28" x14ac:dyDescent="0.25">
      <c r="F2" s="159"/>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24"/>
      <c r="E26" s="124"/>
      <c r="F26" s="124"/>
      <c r="G26" s="124"/>
      <c r="H26" s="124"/>
      <c r="P26"/>
      <c r="Q26"/>
      <c r="R26"/>
      <c r="S26"/>
      <c r="T26"/>
      <c r="U26"/>
      <c r="V26"/>
      <c r="W26"/>
      <c r="X26"/>
      <c r="Y26"/>
      <c r="Z26"/>
      <c r="AA26"/>
      <c r="AB26"/>
    </row>
    <row r="27" spans="4:28" ht="21" x14ac:dyDescent="0.25">
      <c r="D27" s="124"/>
      <c r="E27" s="124"/>
      <c r="F27" s="124"/>
      <c r="G27" s="124"/>
      <c r="H27" s="124"/>
      <c r="P27"/>
      <c r="Q27"/>
      <c r="R27"/>
      <c r="S27"/>
      <c r="T27"/>
      <c r="U27"/>
      <c r="V27"/>
      <c r="W27"/>
      <c r="X27"/>
      <c r="Y27"/>
      <c r="Z27"/>
      <c r="AA27"/>
      <c r="AB27"/>
    </row>
    <row r="28" spans="4:28" ht="21" x14ac:dyDescent="0.25">
      <c r="D28" s="124"/>
      <c r="E28" s="124"/>
      <c r="F28" s="124"/>
      <c r="G28" s="124"/>
      <c r="H28" s="124"/>
      <c r="P28"/>
      <c r="Q28"/>
      <c r="R28"/>
      <c r="S28"/>
      <c r="T28"/>
      <c r="U28"/>
      <c r="V28"/>
      <c r="W28"/>
      <c r="X28"/>
      <c r="Y28"/>
      <c r="Z28"/>
      <c r="AA28"/>
      <c r="AB28"/>
    </row>
    <row r="29" spans="4:28" ht="21" x14ac:dyDescent="0.25">
      <c r="D29" s="124"/>
      <c r="E29" s="124"/>
      <c r="F29" s="124"/>
      <c r="G29" s="124"/>
      <c r="H29" s="124"/>
      <c r="P29"/>
      <c r="Q29"/>
      <c r="R29"/>
      <c r="S29"/>
      <c r="T29"/>
      <c r="U29"/>
      <c r="V29"/>
      <c r="W29"/>
      <c r="X29"/>
      <c r="Y29"/>
      <c r="Z29"/>
      <c r="AA29"/>
      <c r="AB29"/>
    </row>
    <row r="30" spans="4:28" ht="21" x14ac:dyDescent="0.25">
      <c r="D30" s="124"/>
      <c r="E30" s="124"/>
      <c r="F30" s="124"/>
      <c r="G30" s="124"/>
      <c r="H30" s="124"/>
      <c r="P30"/>
      <c r="Q30" s="134"/>
      <c r="R30" s="134"/>
      <c r="S30" s="134"/>
      <c r="T30" s="134"/>
      <c r="U30" s="135"/>
      <c r="V30"/>
      <c r="W30"/>
      <c r="X30"/>
      <c r="Y30"/>
      <c r="Z30"/>
      <c r="AA30"/>
      <c r="AB30"/>
    </row>
    <row r="31" spans="4:28" x14ac:dyDescent="0.25">
      <c r="P31"/>
      <c r="Q31" s="134"/>
      <c r="R31" s="134"/>
      <c r="S31" s="134"/>
      <c r="T31" s="134"/>
      <c r="U31" s="135"/>
      <c r="V31"/>
      <c r="W31"/>
      <c r="X31"/>
      <c r="Y31"/>
      <c r="Z31"/>
      <c r="AA31"/>
      <c r="AB31"/>
    </row>
    <row r="32" spans="4:28" x14ac:dyDescent="0.25">
      <c r="P32"/>
      <c r="Q32" s="134"/>
      <c r="R32" s="134"/>
      <c r="S32" s="134"/>
      <c r="T32" s="134"/>
      <c r="U32" s="135"/>
      <c r="V32"/>
      <c r="W32"/>
      <c r="X32"/>
      <c r="Y32"/>
      <c r="Z32"/>
      <c r="AA32"/>
      <c r="AB32"/>
    </row>
    <row r="33" spans="16:28" x14ac:dyDescent="0.25">
      <c r="P33"/>
      <c r="Q33" s="135"/>
      <c r="R33" s="135"/>
      <c r="S33" s="135"/>
      <c r="T33" s="135"/>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34"/>
      <c r="R36" s="134"/>
      <c r="S36" s="134"/>
      <c r="T36" s="134"/>
      <c r="U36" s="135"/>
      <c r="V36"/>
      <c r="W36"/>
      <c r="X36"/>
      <c r="Y36"/>
      <c r="Z36"/>
      <c r="AA36"/>
      <c r="AB36"/>
    </row>
    <row r="37" spans="16:28" x14ac:dyDescent="0.25">
      <c r="P37"/>
      <c r="Q37" s="134"/>
      <c r="R37" s="134"/>
      <c r="S37" s="134"/>
      <c r="T37" s="134"/>
      <c r="U37" s="135"/>
      <c r="V37"/>
      <c r="W37"/>
      <c r="X37"/>
      <c r="Y37"/>
      <c r="Z37"/>
      <c r="AA37"/>
      <c r="AB37"/>
    </row>
    <row r="38" spans="16:28" x14ac:dyDescent="0.25">
      <c r="P38"/>
      <c r="Q38" s="134"/>
      <c r="R38" s="134"/>
      <c r="S38" s="134"/>
      <c r="T38" s="134"/>
      <c r="U38" s="135"/>
      <c r="V38"/>
      <c r="W38"/>
      <c r="X38"/>
      <c r="Y38"/>
      <c r="Z38"/>
      <c r="AA38"/>
      <c r="AB38"/>
    </row>
    <row r="39" spans="16:28" x14ac:dyDescent="0.25">
      <c r="P39"/>
      <c r="Q39" s="135"/>
      <c r="R39" s="135"/>
      <c r="S39" s="135"/>
      <c r="T39" s="135"/>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36"/>
      <c r="R42"/>
      <c r="S42"/>
      <c r="T42"/>
      <c r="U42"/>
      <c r="V42"/>
      <c r="W42"/>
      <c r="X42"/>
      <c r="Y42"/>
      <c r="Z42"/>
      <c r="AA42"/>
      <c r="AB42"/>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70"/>
  <sheetViews>
    <sheetView zoomScale="70" zoomScaleNormal="70" workbookViewId="0">
      <selection activeCell="AB40" sqref="A1:AB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25.7109375" style="3" customWidth="1"/>
    <col min="20" max="20" width="18.7109375" style="3" customWidth="1"/>
    <col min="21" max="21" width="17.140625" style="3" customWidth="1"/>
    <col min="22" max="22" width="10.5703125" style="3" customWidth="1"/>
    <col min="23" max="23" width="16.42578125" style="3" customWidth="1"/>
    <col min="24" max="16384" width="9.140625" style="3"/>
  </cols>
  <sheetData>
    <row r="1" spans="1:9" x14ac:dyDescent="0.25">
      <c r="A1" s="3" t="s">
        <v>122</v>
      </c>
    </row>
    <row r="13" spans="1:9" ht="32.25" x14ac:dyDescent="0.4">
      <c r="I13" s="170"/>
    </row>
    <row r="18" spans="5:27" ht="27.75" customHeight="1" thickBot="1" x14ac:dyDescent="0.3"/>
    <row r="19" spans="5:27" ht="30" customHeight="1" thickBot="1" x14ac:dyDescent="0.3">
      <c r="E19" s="160" t="s">
        <v>116</v>
      </c>
      <c r="F19" s="160" t="s">
        <v>115</v>
      </c>
      <c r="I19" s="172" t="s">
        <v>121</v>
      </c>
      <c r="J19" s="161" t="s">
        <v>117</v>
      </c>
      <c r="K19" s="161" t="s">
        <v>118</v>
      </c>
      <c r="S19" t="s">
        <v>15</v>
      </c>
      <c r="T19"/>
      <c r="U19"/>
      <c r="V19"/>
      <c r="W19"/>
      <c r="X19"/>
      <c r="Y19"/>
      <c r="Z19"/>
      <c r="AA19"/>
    </row>
    <row r="20" spans="5:27" ht="27" customHeight="1" thickBot="1" x14ac:dyDescent="0.3">
      <c r="E20" s="18">
        <v>10</v>
      </c>
      <c r="F20" s="18">
        <v>120</v>
      </c>
      <c r="I20" s="162" t="s">
        <v>117</v>
      </c>
      <c r="J20" s="162">
        <v>1</v>
      </c>
      <c r="K20" s="162"/>
      <c r="S20"/>
      <c r="T20"/>
      <c r="U20"/>
      <c r="V20"/>
      <c r="W20"/>
      <c r="X20"/>
      <c r="Y20"/>
      <c r="Z20"/>
      <c r="AA20"/>
    </row>
    <row r="21" spans="5:27" ht="26.25" thickBot="1" x14ac:dyDescent="0.3">
      <c r="E21" s="18">
        <v>14</v>
      </c>
      <c r="F21" s="18">
        <v>130</v>
      </c>
      <c r="I21" s="162" t="s">
        <v>118</v>
      </c>
      <c r="J21" s="166">
        <v>0.8899225668230345</v>
      </c>
      <c r="K21" s="162">
        <v>1</v>
      </c>
      <c r="S21" s="15" t="s">
        <v>16</v>
      </c>
      <c r="T21" s="15"/>
      <c r="U21"/>
      <c r="V21"/>
      <c r="W21"/>
      <c r="X21"/>
      <c r="Y21"/>
      <c r="Z21"/>
      <c r="AA21"/>
    </row>
    <row r="22" spans="5:27" ht="22.5" customHeight="1" x14ac:dyDescent="0.4">
      <c r="E22" s="18">
        <v>16</v>
      </c>
      <c r="F22" s="18">
        <v>170</v>
      </c>
      <c r="S22" s="191" t="s">
        <v>17</v>
      </c>
      <c r="T22" s="192">
        <v>0.88992256682303439</v>
      </c>
      <c r="U22"/>
      <c r="V22"/>
      <c r="W22"/>
      <c r="X22"/>
      <c r="Y22"/>
      <c r="Z22"/>
      <c r="AA22"/>
    </row>
    <row r="23" spans="5:27" ht="23.25" customHeight="1" x14ac:dyDescent="0.25">
      <c r="E23" s="18">
        <v>12</v>
      </c>
      <c r="F23" s="18">
        <v>150</v>
      </c>
      <c r="S23" t="s">
        <v>18</v>
      </c>
      <c r="T23">
        <v>0.79196217494089816</v>
      </c>
      <c r="U23"/>
      <c r="V23"/>
      <c r="W23"/>
      <c r="X23"/>
      <c r="Y23"/>
      <c r="Z23"/>
      <c r="AA23"/>
    </row>
    <row r="24" spans="5:27" ht="25.15" customHeight="1" x14ac:dyDescent="0.25">
      <c r="E24" s="18">
        <v>20</v>
      </c>
      <c r="F24" s="18">
        <v>200</v>
      </c>
      <c r="S24" t="s">
        <v>19</v>
      </c>
      <c r="T24">
        <v>0.76595744680851041</v>
      </c>
      <c r="U24"/>
      <c r="V24"/>
      <c r="W24"/>
      <c r="X24"/>
      <c r="Y24"/>
      <c r="Z24"/>
      <c r="AA24"/>
    </row>
    <row r="25" spans="5:27" ht="25.9" customHeight="1" x14ac:dyDescent="0.25">
      <c r="E25" s="18">
        <v>18</v>
      </c>
      <c r="F25" s="18">
        <v>180</v>
      </c>
      <c r="S25" t="s">
        <v>20</v>
      </c>
      <c r="T25">
        <v>13.540064007726604</v>
      </c>
      <c r="U25"/>
      <c r="V25"/>
      <c r="W25"/>
      <c r="X25"/>
      <c r="Y25"/>
      <c r="Z25"/>
      <c r="AA25"/>
    </row>
    <row r="26" spans="5:27" ht="21" customHeight="1" thickBot="1" x14ac:dyDescent="0.3">
      <c r="E26" s="18">
        <v>16</v>
      </c>
      <c r="F26" s="18">
        <v>190</v>
      </c>
      <c r="S26" s="13" t="s">
        <v>21</v>
      </c>
      <c r="T26" s="13">
        <v>10</v>
      </c>
      <c r="U26"/>
      <c r="V26"/>
      <c r="W26"/>
      <c r="X26"/>
      <c r="Y26"/>
      <c r="Z26"/>
      <c r="AA26"/>
    </row>
    <row r="27" spans="5:27" ht="24" customHeight="1" x14ac:dyDescent="0.25">
      <c r="E27" s="18">
        <v>14</v>
      </c>
      <c r="F27" s="18">
        <v>150</v>
      </c>
      <c r="S27"/>
      <c r="T27"/>
      <c r="U27"/>
      <c r="V27"/>
      <c r="W27"/>
      <c r="X27"/>
      <c r="Y27"/>
      <c r="Z27"/>
      <c r="AA27"/>
    </row>
    <row r="28" spans="5:27" ht="25.15" customHeight="1" thickBot="1" x14ac:dyDescent="0.3">
      <c r="E28" s="18">
        <v>16</v>
      </c>
      <c r="F28" s="18">
        <v>160</v>
      </c>
      <c r="S28" t="s">
        <v>22</v>
      </c>
      <c r="T28"/>
      <c r="U28"/>
      <c r="V28"/>
      <c r="W28"/>
      <c r="X28"/>
      <c r="Y28"/>
      <c r="Z28"/>
      <c r="AA28"/>
    </row>
    <row r="29" spans="5:27" ht="23.25" customHeight="1" x14ac:dyDescent="0.25">
      <c r="E29" s="18">
        <v>18</v>
      </c>
      <c r="F29" s="18">
        <v>200</v>
      </c>
      <c r="S29" s="14"/>
      <c r="T29" s="14" t="s">
        <v>27</v>
      </c>
      <c r="U29" s="14" t="s">
        <v>28</v>
      </c>
      <c r="V29" s="14" t="s">
        <v>29</v>
      </c>
      <c r="W29" s="14" t="s">
        <v>30</v>
      </c>
      <c r="X29" s="14" t="s">
        <v>31</v>
      </c>
      <c r="Y29"/>
      <c r="Z29"/>
      <c r="AA29"/>
    </row>
    <row r="30" spans="5:27" ht="24" customHeight="1" x14ac:dyDescent="0.25">
      <c r="S30" t="s">
        <v>23</v>
      </c>
      <c r="T30">
        <v>1</v>
      </c>
      <c r="U30">
        <v>5583.3333333333321</v>
      </c>
      <c r="V30">
        <v>5583.3333333333321</v>
      </c>
      <c r="W30">
        <v>30.454545454545428</v>
      </c>
      <c r="X30">
        <v>5.6132996549739151E-4</v>
      </c>
      <c r="Y30"/>
      <c r="Z30"/>
      <c r="AA30"/>
    </row>
    <row r="31" spans="5:27" ht="27.75" customHeight="1" x14ac:dyDescent="0.25">
      <c r="S31" t="s">
        <v>24</v>
      </c>
      <c r="T31">
        <v>8</v>
      </c>
      <c r="U31">
        <v>1466.6666666666677</v>
      </c>
      <c r="V31">
        <v>183.33333333333346</v>
      </c>
      <c r="W31"/>
      <c r="X31"/>
      <c r="Y31"/>
      <c r="Z31"/>
      <c r="AA31"/>
    </row>
    <row r="32" spans="5:27" ht="18" customHeight="1" thickBot="1" x14ac:dyDescent="0.3">
      <c r="S32" s="13" t="s">
        <v>25</v>
      </c>
      <c r="T32" s="13">
        <v>9</v>
      </c>
      <c r="U32" s="13">
        <v>7050</v>
      </c>
      <c r="V32" s="13"/>
      <c r="W32" s="13"/>
      <c r="X32" s="13"/>
      <c r="Y32"/>
      <c r="Z32"/>
      <c r="AA32"/>
    </row>
    <row r="33" spans="19:27" ht="28.5" customHeight="1" thickBot="1" x14ac:dyDescent="0.3">
      <c r="S33"/>
      <c r="T33"/>
      <c r="U33"/>
      <c r="V33"/>
      <c r="W33"/>
      <c r="X33"/>
      <c r="Y33"/>
      <c r="Z33"/>
      <c r="AA33"/>
    </row>
    <row r="34" spans="19:27" ht="15.6" customHeight="1" x14ac:dyDescent="0.25">
      <c r="S34" s="14"/>
      <c r="T34" s="14" t="s">
        <v>32</v>
      </c>
      <c r="U34" s="14" t="s">
        <v>20</v>
      </c>
      <c r="V34" s="14" t="s">
        <v>33</v>
      </c>
      <c r="W34" s="14" t="s">
        <v>34</v>
      </c>
      <c r="X34" s="14" t="s">
        <v>35</v>
      </c>
      <c r="Y34" s="14" t="s">
        <v>36</v>
      </c>
      <c r="Z34" s="14" t="s">
        <v>37</v>
      </c>
      <c r="AA34" s="14" t="s">
        <v>38</v>
      </c>
    </row>
    <row r="35" spans="19:27" ht="15.6" customHeight="1" x14ac:dyDescent="0.25">
      <c r="S35" t="s">
        <v>26</v>
      </c>
      <c r="T35">
        <v>36.666666666666572</v>
      </c>
      <c r="U35">
        <v>23.645740871452269</v>
      </c>
      <c r="V35">
        <v>1.5506668564965369</v>
      </c>
      <c r="W35">
        <v>0.15957888255975197</v>
      </c>
      <c r="X35">
        <v>-17.860509562868543</v>
      </c>
      <c r="Y35">
        <v>91.193842896201687</v>
      </c>
      <c r="Z35">
        <v>-17.860509562868543</v>
      </c>
      <c r="AA35">
        <v>91.193842896201687</v>
      </c>
    </row>
    <row r="36" spans="19:27" ht="15.75" thickBot="1" x14ac:dyDescent="0.3">
      <c r="S36" s="13" t="s">
        <v>39</v>
      </c>
      <c r="T36" s="13">
        <v>8.3333333333333393</v>
      </c>
      <c r="U36" s="13">
        <v>1.5100547473409154</v>
      </c>
      <c r="V36" s="13">
        <v>5.5185637130095229</v>
      </c>
      <c r="W36" s="13">
        <v>5.6132996549738935E-4</v>
      </c>
      <c r="X36" s="13">
        <v>4.851140841580504</v>
      </c>
      <c r="Y36" s="13">
        <v>11.815525825086175</v>
      </c>
      <c r="Z36" s="13">
        <v>4.851140841580504</v>
      </c>
      <c r="AA36" s="13">
        <v>11.815525825086175</v>
      </c>
    </row>
    <row r="37" spans="19:27" ht="27.75" customHeight="1" x14ac:dyDescent="0.25"/>
    <row r="38" spans="19:27" ht="24" customHeight="1" x14ac:dyDescent="0.25"/>
    <row r="39" spans="19:27" ht="24.6" customHeight="1" x14ac:dyDescent="0.25"/>
    <row r="40" spans="19:27" ht="22.15" customHeight="1" x14ac:dyDescent="0.25"/>
    <row r="41" spans="19:27" ht="21.6" customHeight="1" x14ac:dyDescent="0.25"/>
    <row r="42" spans="19:27" ht="27.6" customHeight="1" x14ac:dyDescent="0.25"/>
    <row r="46" spans="19:27" ht="15" customHeight="1" x14ac:dyDescent="0.25"/>
    <row r="47" spans="19:27" ht="14.45" customHeight="1" x14ac:dyDescent="0.25"/>
    <row r="48" spans="19:27"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65" spans="3:8" ht="15" customHeight="1" x14ac:dyDescent="0.25"/>
    <row r="66" spans="3:8" ht="15" customHeight="1" x14ac:dyDescent="0.25"/>
    <row r="70" spans="3:8" x14ac:dyDescent="0.25">
      <c r="C70" s="23"/>
      <c r="D70" s="23"/>
      <c r="E70" s="23"/>
      <c r="F70" s="23"/>
      <c r="G70" s="23"/>
      <c r="H70" s="23"/>
    </row>
  </sheetData>
  <pageMargins left="0.7" right="0.7" top="0.75" bottom="0.75" header="0.3" footer="0.3"/>
  <pageSetup scale="3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5:L70"/>
  <sheetViews>
    <sheetView topLeftCell="A3" zoomScale="70" zoomScaleNormal="70" workbookViewId="0">
      <selection sqref="A1:AA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4.5703125" style="3" customWidth="1"/>
    <col min="10" max="10" width="11.85546875" style="3" customWidth="1"/>
    <col min="11" max="11" width="19.7109375" style="3" customWidth="1"/>
    <col min="12" max="12" width="11.85546875" style="3" customWidth="1"/>
    <col min="13" max="13" width="6.28515625" style="3" customWidth="1"/>
    <col min="14" max="14" width="10.5703125" style="3" customWidth="1"/>
    <col min="15" max="15" width="6.28515625" style="3" customWidth="1"/>
    <col min="16" max="16" width="8.28515625" style="3" customWidth="1"/>
    <col min="17" max="17" width="9.140625" style="3"/>
    <col min="18" max="18" width="7.42578125" style="3" customWidth="1"/>
    <col min="19" max="16384" width="9.140625" style="3"/>
  </cols>
  <sheetData>
    <row r="15" spans="5:12" ht="15.75" thickBot="1" x14ac:dyDescent="0.3"/>
    <row r="16" spans="5:12" ht="26.25" thickBot="1" x14ac:dyDescent="0.3">
      <c r="E16" s="160" t="s">
        <v>115</v>
      </c>
      <c r="F16" s="160" t="s">
        <v>116</v>
      </c>
      <c r="J16" s="163"/>
      <c r="K16" s="163" t="s">
        <v>117</v>
      </c>
      <c r="L16" s="163" t="s">
        <v>118</v>
      </c>
    </row>
    <row r="17" spans="5:12" ht="26.25" thickBot="1" x14ac:dyDescent="0.3">
      <c r="E17" s="18">
        <v>487</v>
      </c>
      <c r="F17" s="18">
        <v>3</v>
      </c>
      <c r="J17" s="164" t="s">
        <v>117</v>
      </c>
      <c r="K17" s="164">
        <v>1</v>
      </c>
      <c r="L17" s="164"/>
    </row>
    <row r="18" spans="5:12" ht="27.75" customHeight="1" thickBot="1" x14ac:dyDescent="0.3">
      <c r="E18" s="18">
        <v>445</v>
      </c>
      <c r="F18" s="18">
        <v>5</v>
      </c>
      <c r="J18" s="164" t="s">
        <v>118</v>
      </c>
      <c r="K18" s="165">
        <v>0.83253405640267275</v>
      </c>
      <c r="L18" s="164">
        <v>1</v>
      </c>
    </row>
    <row r="19" spans="5:12" ht="30" customHeight="1" x14ac:dyDescent="0.25">
      <c r="E19" s="18">
        <v>272</v>
      </c>
      <c r="F19" s="18">
        <v>2</v>
      </c>
    </row>
    <row r="20" spans="5:12" ht="27" customHeight="1" x14ac:dyDescent="0.25">
      <c r="E20" s="18">
        <v>641</v>
      </c>
      <c r="F20" s="18">
        <v>8</v>
      </c>
    </row>
    <row r="21" spans="5:12" ht="25.5" x14ac:dyDescent="0.25">
      <c r="E21" s="18">
        <v>187</v>
      </c>
      <c r="F21" s="18">
        <v>2</v>
      </c>
    </row>
    <row r="22" spans="5:12" ht="29.25" customHeight="1" x14ac:dyDescent="0.25">
      <c r="E22" s="18">
        <v>440</v>
      </c>
      <c r="F22" s="18">
        <v>6</v>
      </c>
    </row>
    <row r="23" spans="5:12" ht="28.15" customHeight="1" x14ac:dyDescent="0.25">
      <c r="E23" s="18">
        <v>346</v>
      </c>
      <c r="F23" s="18">
        <v>7</v>
      </c>
    </row>
    <row r="24" spans="5:12" ht="25.15" customHeight="1" x14ac:dyDescent="0.25">
      <c r="E24" s="18">
        <v>238</v>
      </c>
      <c r="F24" s="18">
        <v>1</v>
      </c>
    </row>
    <row r="25" spans="5:12" ht="25.9" customHeight="1" x14ac:dyDescent="0.25">
      <c r="E25" s="18">
        <v>312</v>
      </c>
      <c r="F25" s="18">
        <v>4</v>
      </c>
    </row>
    <row r="26" spans="5:12" ht="21" customHeight="1" x14ac:dyDescent="0.25">
      <c r="E26" s="18">
        <v>269</v>
      </c>
      <c r="F26" s="18">
        <v>2</v>
      </c>
    </row>
    <row r="27" spans="5:12" ht="24" customHeight="1" x14ac:dyDescent="0.25">
      <c r="E27" s="18">
        <v>655</v>
      </c>
      <c r="F27" s="18">
        <v>9</v>
      </c>
    </row>
    <row r="28" spans="5:12" ht="25.15" customHeight="1" x14ac:dyDescent="0.25">
      <c r="E28" s="18">
        <v>563</v>
      </c>
      <c r="F28" s="18">
        <v>6</v>
      </c>
    </row>
    <row r="29" spans="5:12" ht="23.25" customHeight="1" x14ac:dyDescent="0.25"/>
    <row r="30" spans="5:12" ht="24" customHeight="1" x14ac:dyDescent="0.25"/>
    <row r="31" spans="5:12" ht="27.75" customHeight="1" x14ac:dyDescent="0.25"/>
    <row r="32" spans="5:12" ht="18" customHeight="1" x14ac:dyDescent="0.25"/>
    <row r="33" ht="18" customHeight="1" x14ac:dyDescent="0.25"/>
    <row r="34" ht="15.6" customHeight="1" x14ac:dyDescent="0.25"/>
    <row r="35" ht="15.6" customHeight="1" x14ac:dyDescent="0.25"/>
    <row r="37" ht="51.6"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54" spans="3:8" x14ac:dyDescent="0.25">
      <c r="C54" s="23"/>
      <c r="D54" s="23"/>
      <c r="E54" s="23"/>
      <c r="F54" s="23"/>
      <c r="G54" s="23"/>
      <c r="H54" s="23"/>
    </row>
    <row r="55" spans="3:8" ht="25.5" x14ac:dyDescent="0.35">
      <c r="C55" s="23"/>
      <c r="D55" s="23"/>
      <c r="E55" s="23"/>
      <c r="F55" s="284" t="s">
        <v>43</v>
      </c>
      <c r="G55" s="285"/>
      <c r="H55" s="23"/>
    </row>
    <row r="56" spans="3:8" ht="51" x14ac:dyDescent="0.25">
      <c r="C56" s="23"/>
      <c r="D56" s="23"/>
      <c r="E56" s="23"/>
      <c r="F56" s="31" t="s">
        <v>1</v>
      </c>
      <c r="G56" s="30" t="s">
        <v>44</v>
      </c>
      <c r="H56" s="30" t="s">
        <v>14</v>
      </c>
    </row>
    <row r="57" spans="3:8" ht="25.5" x14ac:dyDescent="0.25">
      <c r="C57" s="23"/>
      <c r="D57" s="23"/>
      <c r="E57" s="23"/>
      <c r="F57" s="31">
        <v>1</v>
      </c>
      <c r="G57" s="31">
        <v>492</v>
      </c>
      <c r="H57" s="31">
        <v>495</v>
      </c>
    </row>
    <row r="58" spans="3:8" ht="25.5" x14ac:dyDescent="0.25">
      <c r="C58" s="23"/>
      <c r="D58" s="23"/>
      <c r="E58" s="23"/>
      <c r="F58" s="31">
        <v>2</v>
      </c>
      <c r="G58" s="31">
        <v>470</v>
      </c>
      <c r="H58" s="31">
        <v>482</v>
      </c>
    </row>
    <row r="59" spans="3:8" ht="25.5" x14ac:dyDescent="0.25">
      <c r="C59" s="23"/>
      <c r="D59" s="23"/>
      <c r="E59" s="23"/>
      <c r="F59" s="31">
        <v>3</v>
      </c>
      <c r="G59" s="31">
        <v>485</v>
      </c>
      <c r="H59" s="31">
        <v>478</v>
      </c>
    </row>
    <row r="60" spans="3:8" ht="25.5" x14ac:dyDescent="0.25">
      <c r="C60" s="23"/>
      <c r="D60" s="23"/>
      <c r="E60" s="23"/>
      <c r="F60" s="31">
        <v>4</v>
      </c>
      <c r="G60" s="31">
        <v>493</v>
      </c>
      <c r="H60" s="31">
        <v>488</v>
      </c>
    </row>
    <row r="61" spans="3:8" ht="25.5" x14ac:dyDescent="0.25">
      <c r="C61" s="23"/>
      <c r="D61" s="23"/>
      <c r="E61" s="23"/>
      <c r="F61" s="31">
        <v>5</v>
      </c>
      <c r="G61" s="31">
        <v>498</v>
      </c>
      <c r="H61" s="31">
        <v>492</v>
      </c>
    </row>
    <row r="62" spans="3:8" ht="25.5" x14ac:dyDescent="0.25">
      <c r="C62" s="23"/>
      <c r="D62" s="23"/>
      <c r="E62" s="23"/>
      <c r="F62" s="33">
        <v>6</v>
      </c>
      <c r="G62" s="31">
        <v>492</v>
      </c>
      <c r="H62" s="31">
        <v>493</v>
      </c>
    </row>
    <row r="63" spans="3:8" x14ac:dyDescent="0.25">
      <c r="C63" s="23"/>
      <c r="D63" s="23"/>
      <c r="E63" s="23"/>
      <c r="F63" s="23"/>
      <c r="G63" s="23"/>
      <c r="H63" s="23"/>
    </row>
    <row r="64" spans="3:8" x14ac:dyDescent="0.25">
      <c r="C64" s="23"/>
      <c r="D64" s="23"/>
      <c r="E64" s="23"/>
      <c r="F64" s="23"/>
      <c r="G64" s="23"/>
      <c r="H64" s="23"/>
    </row>
    <row r="65" spans="3:8" x14ac:dyDescent="0.25">
      <c r="C65" s="286" t="s">
        <v>50</v>
      </c>
      <c r="D65" s="287" t="e">
        <f>#REF!/6</f>
        <v>#REF!</v>
      </c>
      <c r="E65" s="23"/>
      <c r="F65" s="23"/>
      <c r="G65" s="23"/>
      <c r="H65" s="23"/>
    </row>
    <row r="66" spans="3:8" x14ac:dyDescent="0.25">
      <c r="C66" s="286"/>
      <c r="D66" s="287"/>
      <c r="E66" s="23"/>
      <c r="F66" s="23"/>
      <c r="G66" s="23"/>
      <c r="H66" s="23"/>
    </row>
    <row r="67" spans="3:8" x14ac:dyDescent="0.25">
      <c r="C67" s="23"/>
      <c r="D67" s="23"/>
      <c r="E67" s="23"/>
      <c r="F67" s="23"/>
      <c r="G67" s="23"/>
      <c r="H67" s="23"/>
    </row>
    <row r="68" spans="3:8" x14ac:dyDescent="0.25">
      <c r="C68" s="23"/>
      <c r="D68" s="23"/>
      <c r="E68" s="23"/>
      <c r="F68" s="23"/>
      <c r="G68" s="23"/>
      <c r="H68" s="23"/>
    </row>
    <row r="69" spans="3:8" x14ac:dyDescent="0.25">
      <c r="C69" s="23"/>
      <c r="D69" s="23"/>
      <c r="E69" s="23"/>
      <c r="F69" s="23"/>
      <c r="G69" s="23"/>
      <c r="H69" s="23"/>
    </row>
    <row r="70" spans="3:8" x14ac:dyDescent="0.25">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1:M70"/>
  <sheetViews>
    <sheetView zoomScale="60" zoomScaleNormal="60" workbookViewId="0">
      <selection activeCell="S78" sqref="A1:S7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3"/>
      <c r="G21" s="23"/>
      <c r="H21" s="289" t="s">
        <v>14</v>
      </c>
      <c r="I21" s="290"/>
    </row>
    <row r="22" spans="6:9" ht="47.45" customHeight="1" x14ac:dyDescent="0.35">
      <c r="F22" s="28" t="s">
        <v>1</v>
      </c>
      <c r="G22" s="29" t="s">
        <v>44</v>
      </c>
      <c r="H22" s="144" t="s">
        <v>42</v>
      </c>
      <c r="I22" s="145" t="s">
        <v>43</v>
      </c>
    </row>
    <row r="23" spans="6:9" ht="28.15" customHeight="1" x14ac:dyDescent="0.25">
      <c r="F23" s="31">
        <v>1</v>
      </c>
      <c r="G23" s="31">
        <v>492</v>
      </c>
      <c r="H23" s="31">
        <v>488</v>
      </c>
      <c r="I23" s="31">
        <v>495</v>
      </c>
    </row>
    <row r="24" spans="6:9" ht="25.15" customHeight="1" x14ac:dyDescent="0.25">
      <c r="F24" s="31">
        <v>2</v>
      </c>
      <c r="G24" s="31">
        <v>470</v>
      </c>
      <c r="H24" s="31">
        <v>484</v>
      </c>
      <c r="I24" s="31">
        <v>482</v>
      </c>
    </row>
    <row r="25" spans="6:9" ht="25.9" customHeight="1" x14ac:dyDescent="0.25">
      <c r="F25" s="31">
        <v>3</v>
      </c>
      <c r="G25" s="31">
        <v>485</v>
      </c>
      <c r="H25" s="31">
        <v>480</v>
      </c>
      <c r="I25" s="31">
        <v>478</v>
      </c>
    </row>
    <row r="26" spans="6:9" ht="21" customHeight="1" x14ac:dyDescent="0.25">
      <c r="F26" s="31">
        <v>4</v>
      </c>
      <c r="G26" s="31">
        <v>493</v>
      </c>
      <c r="H26" s="31">
        <v>490</v>
      </c>
      <c r="I26" s="31">
        <v>488</v>
      </c>
    </row>
    <row r="27" spans="6:9" ht="24" customHeight="1" x14ac:dyDescent="0.25">
      <c r="F27" s="31">
        <v>5</v>
      </c>
      <c r="G27" s="31">
        <v>498</v>
      </c>
      <c r="H27" s="31">
        <v>497</v>
      </c>
      <c r="I27" s="31">
        <v>492</v>
      </c>
    </row>
    <row r="28" spans="6:9" ht="25.15" customHeight="1" x14ac:dyDescent="0.25">
      <c r="F28" s="31">
        <v>6</v>
      </c>
      <c r="G28" s="31">
        <v>492</v>
      </c>
      <c r="H28" s="31">
        <v>493</v>
      </c>
      <c r="I28" s="31">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3"/>
      <c r="G34" s="23"/>
      <c r="H34" s="23"/>
      <c r="I34" s="23"/>
      <c r="J34" s="23"/>
      <c r="K34" s="23"/>
    </row>
    <row r="35" spans="2:13" ht="15.6" customHeight="1" x14ac:dyDescent="0.25">
      <c r="F35" s="23"/>
      <c r="G35" s="23"/>
      <c r="H35" s="23"/>
      <c r="I35" s="23"/>
      <c r="J35" s="23"/>
      <c r="K35" s="23"/>
    </row>
    <row r="36" spans="2:13" ht="25.5" x14ac:dyDescent="0.35">
      <c r="F36" s="284" t="s">
        <v>42</v>
      </c>
      <c r="G36" s="285"/>
      <c r="H36" s="23"/>
      <c r="I36" s="291" t="s">
        <v>47</v>
      </c>
      <c r="J36" s="292"/>
      <c r="K36" s="23"/>
    </row>
    <row r="37" spans="2:13" ht="51.6" customHeight="1" x14ac:dyDescent="0.25">
      <c r="F37" s="32" t="s">
        <v>1</v>
      </c>
      <c r="G37" s="30" t="s">
        <v>44</v>
      </c>
      <c r="H37" s="31" t="s">
        <v>14</v>
      </c>
      <c r="I37" s="30" t="s">
        <v>46</v>
      </c>
      <c r="J37" s="30" t="s">
        <v>45</v>
      </c>
      <c r="K37" s="23"/>
    </row>
    <row r="38" spans="2:13" ht="24" customHeight="1" x14ac:dyDescent="0.25">
      <c r="F38" s="31">
        <v>1</v>
      </c>
      <c r="G38" s="31">
        <v>492</v>
      </c>
      <c r="H38" s="31">
        <v>488</v>
      </c>
      <c r="I38" s="31">
        <f>G38-H38</f>
        <v>4</v>
      </c>
      <c r="J38" s="31">
        <f>ABS(I38)</f>
        <v>4</v>
      </c>
      <c r="K38" s="23"/>
    </row>
    <row r="39" spans="2:13" ht="24.6" customHeight="1" x14ac:dyDescent="0.25">
      <c r="F39" s="31">
        <v>2</v>
      </c>
      <c r="G39" s="31">
        <v>470</v>
      </c>
      <c r="H39" s="31">
        <v>484</v>
      </c>
      <c r="I39" s="31">
        <f t="shared" ref="I39:I43" si="0">G39-H39</f>
        <v>-14</v>
      </c>
      <c r="J39" s="31">
        <f t="shared" ref="J39:J43" si="1">ABS(I39)</f>
        <v>14</v>
      </c>
      <c r="K39" s="23"/>
    </row>
    <row r="40" spans="2:13" ht="22.15" customHeight="1" x14ac:dyDescent="0.25">
      <c r="F40" s="31">
        <v>3</v>
      </c>
      <c r="G40" s="31">
        <v>485</v>
      </c>
      <c r="H40" s="31">
        <v>480</v>
      </c>
      <c r="I40" s="31">
        <f t="shared" si="0"/>
        <v>5</v>
      </c>
      <c r="J40" s="31">
        <f t="shared" si="1"/>
        <v>5</v>
      </c>
      <c r="K40" s="23"/>
    </row>
    <row r="41" spans="2:13" ht="21.6" customHeight="1" x14ac:dyDescent="0.25">
      <c r="F41" s="31">
        <v>4</v>
      </c>
      <c r="G41" s="31">
        <v>493</v>
      </c>
      <c r="H41" s="31">
        <v>490</v>
      </c>
      <c r="I41" s="31">
        <f t="shared" si="0"/>
        <v>3</v>
      </c>
      <c r="J41" s="31">
        <f t="shared" si="1"/>
        <v>3</v>
      </c>
      <c r="K41" s="23"/>
      <c r="M41" s="2"/>
    </row>
    <row r="42" spans="2:13" ht="27.6" customHeight="1" x14ac:dyDescent="0.25">
      <c r="F42" s="31">
        <v>5</v>
      </c>
      <c r="G42" s="31">
        <v>498</v>
      </c>
      <c r="H42" s="31">
        <v>497</v>
      </c>
      <c r="I42" s="31">
        <f t="shared" si="0"/>
        <v>1</v>
      </c>
      <c r="J42" s="31">
        <f t="shared" si="1"/>
        <v>1</v>
      </c>
      <c r="K42" s="23"/>
      <c r="M42" s="4"/>
    </row>
    <row r="43" spans="2:13" ht="25.5" x14ac:dyDescent="0.25">
      <c r="F43" s="33">
        <v>6</v>
      </c>
      <c r="G43" s="31">
        <v>492</v>
      </c>
      <c r="H43" s="31">
        <v>493</v>
      </c>
      <c r="I43" s="31">
        <f t="shared" si="0"/>
        <v>-1</v>
      </c>
      <c r="J43" s="31">
        <f t="shared" si="1"/>
        <v>1</v>
      </c>
      <c r="K43" s="23"/>
      <c r="M43" s="4"/>
    </row>
    <row r="44" spans="2:13" ht="25.5" x14ac:dyDescent="0.25">
      <c r="C44" s="23"/>
      <c r="D44" s="23"/>
      <c r="E44" s="23"/>
      <c r="F44" s="23"/>
      <c r="G44" s="23"/>
      <c r="H44" s="23"/>
      <c r="I44" s="33" t="s">
        <v>48</v>
      </c>
      <c r="J44" s="34">
        <f>SUM(J38:J43)</f>
        <v>28</v>
      </c>
      <c r="K44" s="23"/>
      <c r="M44" s="4"/>
    </row>
    <row r="45" spans="2:13" x14ac:dyDescent="0.25">
      <c r="C45" s="23"/>
      <c r="D45" s="23"/>
      <c r="E45" s="23"/>
      <c r="M45" s="4"/>
    </row>
    <row r="46" spans="2:13" x14ac:dyDescent="0.25">
      <c r="C46" s="286" t="s">
        <v>49</v>
      </c>
      <c r="D46" s="288">
        <f>J44/6</f>
        <v>4.666666666666667</v>
      </c>
      <c r="E46" s="23"/>
      <c r="M46" s="4"/>
    </row>
    <row r="47" spans="2:13" ht="14.45" customHeight="1" x14ac:dyDescent="0.25">
      <c r="B47" s="16"/>
      <c r="C47" s="286"/>
      <c r="D47" s="288"/>
      <c r="E47" s="23"/>
      <c r="M47" s="4"/>
    </row>
    <row r="48" spans="2:13" ht="14.45" customHeight="1" x14ac:dyDescent="0.25">
      <c r="B48" s="16"/>
      <c r="C48" s="35"/>
      <c r="D48" s="23"/>
      <c r="E48" s="23"/>
      <c r="M48" s="4"/>
    </row>
    <row r="49" spans="3:13" x14ac:dyDescent="0.25">
      <c r="C49" s="23"/>
      <c r="D49" s="23"/>
      <c r="E49" s="23"/>
      <c r="M49" s="4"/>
    </row>
    <row r="50" spans="3:13" x14ac:dyDescent="0.25">
      <c r="C50" s="23"/>
      <c r="D50" s="23"/>
      <c r="E50" s="23"/>
      <c r="M50" s="4"/>
    </row>
    <row r="51" spans="3:13" x14ac:dyDescent="0.25">
      <c r="C51" s="23"/>
      <c r="D51" s="23"/>
      <c r="E51" s="23"/>
      <c r="F51" s="23"/>
      <c r="G51" s="23"/>
      <c r="H51" s="23"/>
      <c r="I51" s="23"/>
      <c r="J51" s="23"/>
      <c r="K51" s="23"/>
    </row>
    <row r="52" spans="3:13" x14ac:dyDescent="0.25">
      <c r="C52" s="23"/>
      <c r="D52" s="23"/>
      <c r="E52" s="23"/>
      <c r="F52" s="23"/>
      <c r="G52" s="23"/>
      <c r="H52" s="23"/>
      <c r="I52" s="23"/>
      <c r="J52" s="23"/>
      <c r="K52" s="23"/>
    </row>
    <row r="53" spans="3:13" x14ac:dyDescent="0.25">
      <c r="C53" s="23"/>
      <c r="D53" s="23"/>
      <c r="E53" s="23"/>
      <c r="F53" s="23"/>
      <c r="G53" s="23"/>
      <c r="H53" s="23"/>
      <c r="I53" s="23"/>
      <c r="J53" s="23"/>
      <c r="K53" s="23"/>
    </row>
    <row r="54" spans="3:13" x14ac:dyDescent="0.25">
      <c r="C54" s="23"/>
      <c r="D54" s="23"/>
      <c r="E54" s="23"/>
      <c r="F54" s="23"/>
      <c r="G54" s="23"/>
      <c r="H54" s="23"/>
      <c r="I54" s="23"/>
      <c r="J54" s="23"/>
      <c r="K54" s="23"/>
    </row>
    <row r="55" spans="3:13" ht="25.5" x14ac:dyDescent="0.35">
      <c r="C55" s="23"/>
      <c r="D55" s="23"/>
      <c r="E55" s="23"/>
      <c r="F55" s="284" t="s">
        <v>43</v>
      </c>
      <c r="G55" s="285"/>
      <c r="H55" s="23"/>
      <c r="I55" s="291" t="s">
        <v>47</v>
      </c>
      <c r="J55" s="292"/>
      <c r="K55" s="23"/>
    </row>
    <row r="56" spans="3:13" ht="51" x14ac:dyDescent="0.25">
      <c r="C56" s="23"/>
      <c r="D56" s="23"/>
      <c r="E56" s="23"/>
      <c r="F56" s="31" t="s">
        <v>1</v>
      </c>
      <c r="G56" s="30" t="s">
        <v>44</v>
      </c>
      <c r="H56" s="30" t="s">
        <v>14</v>
      </c>
      <c r="I56" s="30" t="s">
        <v>46</v>
      </c>
      <c r="J56" s="146" t="s">
        <v>45</v>
      </c>
      <c r="K56" s="23"/>
    </row>
    <row r="57" spans="3:13" ht="25.5" x14ac:dyDescent="0.25">
      <c r="C57" s="23"/>
      <c r="D57" s="23"/>
      <c r="E57" s="23"/>
      <c r="F57" s="31">
        <v>1</v>
      </c>
      <c r="G57" s="31">
        <v>492</v>
      </c>
      <c r="H57" s="31">
        <v>495</v>
      </c>
      <c r="I57" s="31">
        <f>G57-H57</f>
        <v>-3</v>
      </c>
      <c r="J57" s="31">
        <f>ABS(I57)</f>
        <v>3</v>
      </c>
      <c r="K57" s="23"/>
    </row>
    <row r="58" spans="3:13" ht="25.5" x14ac:dyDescent="0.25">
      <c r="C58" s="23"/>
      <c r="D58" s="23"/>
      <c r="E58" s="23"/>
      <c r="F58" s="31">
        <v>2</v>
      </c>
      <c r="G58" s="31">
        <v>470</v>
      </c>
      <c r="H58" s="31">
        <v>482</v>
      </c>
      <c r="I58" s="31">
        <f t="shared" ref="I58:I62" si="2">G58-H58</f>
        <v>-12</v>
      </c>
      <c r="J58" s="31">
        <f t="shared" ref="J58:J62" si="3">ABS(I58)</f>
        <v>12</v>
      </c>
      <c r="K58" s="23"/>
    </row>
    <row r="59" spans="3:13" ht="25.5" x14ac:dyDescent="0.25">
      <c r="C59" s="23"/>
      <c r="D59" s="23"/>
      <c r="E59" s="23"/>
      <c r="F59" s="31">
        <v>3</v>
      </c>
      <c r="G59" s="31">
        <v>485</v>
      </c>
      <c r="H59" s="31">
        <v>478</v>
      </c>
      <c r="I59" s="31">
        <f t="shared" si="2"/>
        <v>7</v>
      </c>
      <c r="J59" s="31">
        <f t="shared" si="3"/>
        <v>7</v>
      </c>
      <c r="K59" s="23"/>
    </row>
    <row r="60" spans="3:13" ht="25.5" x14ac:dyDescent="0.25">
      <c r="C60" s="23"/>
      <c r="D60" s="23"/>
      <c r="E60" s="23"/>
      <c r="F60" s="31">
        <v>4</v>
      </c>
      <c r="G60" s="31">
        <v>493</v>
      </c>
      <c r="H60" s="31">
        <v>488</v>
      </c>
      <c r="I60" s="31">
        <f t="shared" si="2"/>
        <v>5</v>
      </c>
      <c r="J60" s="31">
        <f t="shared" si="3"/>
        <v>5</v>
      </c>
      <c r="K60" s="23"/>
    </row>
    <row r="61" spans="3:13" ht="25.5" x14ac:dyDescent="0.25">
      <c r="C61" s="23"/>
      <c r="D61" s="23"/>
      <c r="E61" s="23"/>
      <c r="F61" s="31">
        <v>5</v>
      </c>
      <c r="G61" s="31">
        <v>498</v>
      </c>
      <c r="H61" s="31">
        <v>492</v>
      </c>
      <c r="I61" s="31">
        <f t="shared" si="2"/>
        <v>6</v>
      </c>
      <c r="J61" s="31">
        <f t="shared" si="3"/>
        <v>6</v>
      </c>
      <c r="K61" s="23"/>
    </row>
    <row r="62" spans="3:13" ht="25.5" x14ac:dyDescent="0.25">
      <c r="C62" s="23"/>
      <c r="D62" s="23"/>
      <c r="E62" s="23"/>
      <c r="F62" s="33">
        <v>6</v>
      </c>
      <c r="G62" s="31">
        <v>492</v>
      </c>
      <c r="H62" s="31">
        <v>493</v>
      </c>
      <c r="I62" s="31">
        <f t="shared" si="2"/>
        <v>-1</v>
      </c>
      <c r="J62" s="31">
        <f t="shared" si="3"/>
        <v>1</v>
      </c>
      <c r="K62" s="23"/>
    </row>
    <row r="63" spans="3:13" ht="25.5" x14ac:dyDescent="0.25">
      <c r="C63" s="23"/>
      <c r="D63" s="23"/>
      <c r="E63" s="23"/>
      <c r="F63" s="23"/>
      <c r="G63" s="23"/>
      <c r="H63" s="23"/>
      <c r="I63" s="33" t="s">
        <v>48</v>
      </c>
      <c r="J63" s="34">
        <f>SUM(J57:J62)</f>
        <v>34</v>
      </c>
      <c r="K63" s="23"/>
    </row>
    <row r="64" spans="3:13" x14ac:dyDescent="0.25">
      <c r="C64" s="23"/>
      <c r="D64" s="23"/>
      <c r="E64" s="23"/>
      <c r="F64" s="23"/>
      <c r="G64" s="23"/>
      <c r="H64" s="23"/>
      <c r="I64" s="23"/>
      <c r="J64" s="23"/>
      <c r="K64" s="23"/>
    </row>
    <row r="65" spans="3:11" x14ac:dyDescent="0.25">
      <c r="C65" s="286" t="s">
        <v>50</v>
      </c>
      <c r="D65" s="288">
        <f>J63/6</f>
        <v>5.666666666666667</v>
      </c>
      <c r="E65" s="23"/>
      <c r="F65" s="23"/>
      <c r="G65" s="23"/>
      <c r="H65" s="23"/>
      <c r="I65" s="23"/>
      <c r="J65" s="23"/>
      <c r="K65" s="23"/>
    </row>
    <row r="66" spans="3:11" x14ac:dyDescent="0.25">
      <c r="C66" s="286"/>
      <c r="D66" s="288"/>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160" t="s">
        <v>116</v>
      </c>
      <c r="F23" s="160" t="s">
        <v>115</v>
      </c>
    </row>
    <row r="24" spans="5:6" ht="33.75" customHeight="1" x14ac:dyDescent="0.25">
      <c r="E24" s="18">
        <v>10</v>
      </c>
      <c r="F24" s="18">
        <v>120</v>
      </c>
    </row>
    <row r="25" spans="5:6" ht="28.5" customHeight="1" x14ac:dyDescent="0.25">
      <c r="E25" s="18">
        <v>14</v>
      </c>
      <c r="F25" s="18">
        <v>130</v>
      </c>
    </row>
    <row r="26" spans="5:6" ht="30.75" customHeight="1" x14ac:dyDescent="0.25">
      <c r="E26" s="18">
        <v>16</v>
      </c>
      <c r="F26" s="18">
        <v>170</v>
      </c>
    </row>
    <row r="27" spans="5:6" ht="27" customHeight="1" x14ac:dyDescent="0.25">
      <c r="E27" s="18">
        <v>12</v>
      </c>
      <c r="F27" s="18">
        <v>150</v>
      </c>
    </row>
    <row r="28" spans="5:6" ht="27" customHeight="1" x14ac:dyDescent="0.25">
      <c r="E28" s="18">
        <v>20</v>
      </c>
      <c r="F28" s="18">
        <v>200</v>
      </c>
    </row>
    <row r="29" spans="5:6" ht="26.25" customHeight="1" x14ac:dyDescent="0.25">
      <c r="E29" s="18">
        <v>18</v>
      </c>
      <c r="F29" s="18">
        <v>180</v>
      </c>
    </row>
    <row r="30" spans="5:6" ht="27" customHeight="1" x14ac:dyDescent="0.25">
      <c r="E30" s="18">
        <v>16</v>
      </c>
      <c r="F30" s="18">
        <v>190</v>
      </c>
    </row>
    <row r="31" spans="5:6" ht="24.75" customHeight="1" x14ac:dyDescent="0.25">
      <c r="E31" s="18">
        <v>14</v>
      </c>
      <c r="F31" s="18">
        <v>150</v>
      </c>
    </row>
    <row r="32" spans="5:6" ht="27" customHeight="1" x14ac:dyDescent="0.25">
      <c r="E32" s="18">
        <v>16</v>
      </c>
      <c r="F32" s="18">
        <v>160</v>
      </c>
    </row>
    <row r="33" spans="5:6" ht="30" customHeight="1" x14ac:dyDescent="0.25">
      <c r="E33" s="18">
        <v>18</v>
      </c>
      <c r="F33" s="18">
        <v>200</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5:27" x14ac:dyDescent="0.25">
      <c r="N17" s="90"/>
      <c r="O17" s="90"/>
      <c r="P17" s="90"/>
      <c r="Q17" s="90"/>
      <c r="R17" s="90"/>
      <c r="S17" s="90"/>
      <c r="T17" s="90"/>
      <c r="U17" s="90"/>
      <c r="V17" s="90"/>
      <c r="W17" s="90"/>
      <c r="X17" s="90"/>
      <c r="Y17" s="90"/>
      <c r="Z17" s="90"/>
      <c r="AA17" s="90"/>
    </row>
    <row r="18" spans="5:27" x14ac:dyDescent="0.25">
      <c r="N18" s="90"/>
      <c r="O18" s="90"/>
      <c r="P18" s="90"/>
      <c r="Q18" s="90"/>
      <c r="R18" s="90"/>
      <c r="S18" s="90"/>
      <c r="T18" s="90"/>
      <c r="U18" s="90"/>
      <c r="V18" s="90"/>
      <c r="W18" s="90"/>
      <c r="X18" s="90"/>
      <c r="Y18" s="90"/>
      <c r="Z18" s="90"/>
      <c r="AA18" s="90"/>
    </row>
    <row r="19" spans="5:27" x14ac:dyDescent="0.25">
      <c r="N19" s="90"/>
      <c r="O19" s="90"/>
      <c r="P19" s="90"/>
      <c r="Q19" s="90"/>
      <c r="R19" s="90"/>
      <c r="S19" s="90"/>
      <c r="T19" s="90"/>
      <c r="U19" s="90"/>
      <c r="V19" s="90"/>
      <c r="W19" s="90"/>
      <c r="X19" s="90"/>
      <c r="Y19" s="90"/>
      <c r="Z19" s="90"/>
      <c r="AA19" s="90"/>
    </row>
    <row r="20" spans="5:27" x14ac:dyDescent="0.25">
      <c r="N20" s="90"/>
      <c r="O20" s="90"/>
      <c r="P20" s="90"/>
      <c r="Q20" s="90"/>
      <c r="R20" s="90"/>
      <c r="S20" s="90"/>
      <c r="T20" s="90"/>
      <c r="U20" s="90"/>
      <c r="V20" s="90"/>
      <c r="W20" s="90"/>
      <c r="X20" s="90"/>
      <c r="Y20" s="90"/>
      <c r="Z20" s="90"/>
      <c r="AA20" s="90"/>
    </row>
    <row r="21" spans="5:27" x14ac:dyDescent="0.25">
      <c r="N21" s="90"/>
      <c r="O21" s="90"/>
      <c r="P21" s="90"/>
      <c r="Q21" s="90"/>
      <c r="R21" s="90"/>
      <c r="S21" s="90"/>
      <c r="T21" s="90"/>
      <c r="U21" s="90"/>
      <c r="V21" s="90"/>
      <c r="W21" s="90"/>
      <c r="X21" s="90"/>
      <c r="Y21" s="90"/>
      <c r="Z21" s="90"/>
      <c r="AA21" s="90"/>
    </row>
    <row r="22" spans="5:27" x14ac:dyDescent="0.25">
      <c r="N22" s="90"/>
      <c r="O22" s="90"/>
      <c r="P22" s="90"/>
      <c r="Q22" s="90"/>
      <c r="R22" s="90"/>
      <c r="S22" s="90"/>
      <c r="T22" s="90"/>
      <c r="U22" s="90"/>
      <c r="V22" s="90"/>
      <c r="W22" s="90"/>
      <c r="X22" s="90"/>
      <c r="Y22" s="90"/>
      <c r="Z22" s="90"/>
      <c r="AA22" s="90"/>
    </row>
    <row r="23" spans="5:27" ht="31.5" customHeight="1" x14ac:dyDescent="0.25">
      <c r="E23" s="160" t="s">
        <v>115</v>
      </c>
      <c r="F23" s="160" t="s">
        <v>116</v>
      </c>
      <c r="N23" s="90"/>
      <c r="O23" s="90"/>
      <c r="P23" s="90"/>
      <c r="Q23" s="90"/>
      <c r="R23" s="90"/>
      <c r="S23" s="90"/>
      <c r="T23" s="90"/>
      <c r="U23" s="90"/>
      <c r="V23" s="90"/>
      <c r="W23" s="90"/>
      <c r="X23" s="90"/>
      <c r="Y23" s="90"/>
      <c r="Z23" s="90"/>
      <c r="AA23" s="90"/>
    </row>
    <row r="24" spans="5:27" ht="33.75" customHeight="1" x14ac:dyDescent="0.25">
      <c r="E24" s="18">
        <v>487</v>
      </c>
      <c r="F24" s="18">
        <v>3</v>
      </c>
      <c r="N24" s="90"/>
      <c r="O24" s="90"/>
      <c r="P24" s="90"/>
      <c r="Q24" s="90"/>
      <c r="R24" s="90"/>
      <c r="S24" s="90"/>
      <c r="T24" s="90"/>
      <c r="U24" s="90"/>
      <c r="V24" s="90"/>
      <c r="W24" s="90"/>
      <c r="X24" s="90"/>
      <c r="Y24" s="90"/>
      <c r="Z24" s="90"/>
      <c r="AA24" s="90"/>
    </row>
    <row r="25" spans="5:27" ht="28.5" customHeight="1" x14ac:dyDescent="0.25">
      <c r="E25" s="18">
        <v>445</v>
      </c>
      <c r="F25" s="18">
        <v>5</v>
      </c>
      <c r="N25" s="90"/>
      <c r="O25" s="90"/>
      <c r="P25" s="90"/>
      <c r="Q25" s="90"/>
      <c r="R25" s="90"/>
      <c r="S25" s="90"/>
      <c r="T25" s="90"/>
      <c r="U25" s="90"/>
      <c r="V25" s="90"/>
      <c r="W25" s="90"/>
      <c r="X25" s="90"/>
      <c r="Y25" s="90"/>
      <c r="Z25" s="90"/>
      <c r="AA25" s="90"/>
    </row>
    <row r="26" spans="5:27" ht="30.75" customHeight="1" x14ac:dyDescent="0.25">
      <c r="E26" s="18">
        <v>272</v>
      </c>
      <c r="F26" s="18">
        <v>2</v>
      </c>
      <c r="N26" s="90"/>
      <c r="O26" s="90"/>
      <c r="P26" s="90"/>
      <c r="Q26" s="90"/>
      <c r="R26" s="90"/>
      <c r="S26" s="90"/>
      <c r="T26" s="90"/>
      <c r="U26" s="90"/>
      <c r="V26" s="90"/>
      <c r="W26" s="90"/>
      <c r="X26" s="90"/>
      <c r="Y26" s="90"/>
      <c r="Z26" s="90"/>
      <c r="AA26" s="90"/>
    </row>
    <row r="27" spans="5:27" ht="27" customHeight="1" x14ac:dyDescent="0.25">
      <c r="E27" s="18">
        <v>641</v>
      </c>
      <c r="F27" s="18">
        <v>8</v>
      </c>
      <c r="N27" s="90"/>
      <c r="O27" s="90"/>
      <c r="P27" s="90"/>
      <c r="Q27" s="90"/>
      <c r="R27" s="90"/>
      <c r="S27" s="90"/>
      <c r="T27" s="90"/>
      <c r="U27" s="90"/>
      <c r="V27" s="90"/>
      <c r="W27" s="90"/>
      <c r="X27" s="90"/>
      <c r="Y27" s="90"/>
      <c r="Z27" s="90"/>
      <c r="AA27" s="90"/>
    </row>
    <row r="28" spans="5:27" ht="27" customHeight="1" x14ac:dyDescent="0.25">
      <c r="E28" s="18">
        <v>187</v>
      </c>
      <c r="F28" s="18">
        <v>2</v>
      </c>
      <c r="N28" s="90"/>
      <c r="O28" s="90"/>
      <c r="P28" s="90"/>
      <c r="Q28" s="90"/>
      <c r="R28" s="90"/>
      <c r="S28" s="90"/>
      <c r="T28" s="90"/>
      <c r="U28" s="90"/>
      <c r="V28" s="90"/>
      <c r="W28" s="90"/>
      <c r="X28" s="90"/>
      <c r="Y28" s="90"/>
      <c r="Z28" s="90"/>
      <c r="AA28" s="90"/>
    </row>
    <row r="29" spans="5:27" ht="26.25" customHeight="1" x14ac:dyDescent="0.25">
      <c r="E29" s="18">
        <v>440</v>
      </c>
      <c r="F29" s="18">
        <v>6</v>
      </c>
      <c r="N29" s="90"/>
      <c r="O29" s="90"/>
      <c r="P29" s="90"/>
      <c r="Q29" s="90"/>
      <c r="R29" s="90"/>
      <c r="S29" s="90"/>
      <c r="T29" s="90"/>
      <c r="U29" s="90"/>
      <c r="V29" s="90"/>
      <c r="W29" s="90"/>
      <c r="X29" s="90"/>
      <c r="Y29" s="90"/>
      <c r="Z29" s="90"/>
      <c r="AA29" s="90"/>
    </row>
    <row r="30" spans="5:27" ht="27" customHeight="1" x14ac:dyDescent="0.25">
      <c r="E30" s="18">
        <v>346</v>
      </c>
      <c r="F30" s="18">
        <v>7</v>
      </c>
      <c r="N30" s="90"/>
      <c r="O30" s="90"/>
      <c r="P30" s="90"/>
      <c r="Q30" s="90"/>
      <c r="R30" s="90"/>
      <c r="S30" s="90"/>
      <c r="T30" s="90"/>
      <c r="U30" s="90"/>
      <c r="V30" s="90"/>
      <c r="W30" s="90"/>
      <c r="X30" s="90"/>
      <c r="Y30" s="90"/>
      <c r="Z30" s="90"/>
      <c r="AA30" s="90"/>
    </row>
    <row r="31" spans="5:27" ht="24.75" customHeight="1" x14ac:dyDescent="0.25">
      <c r="E31" s="18">
        <v>238</v>
      </c>
      <c r="F31" s="18">
        <v>1</v>
      </c>
      <c r="N31" s="90"/>
      <c r="O31" s="90"/>
      <c r="P31" s="90"/>
      <c r="Q31" s="90"/>
      <c r="R31" s="90"/>
      <c r="S31" s="90"/>
      <c r="T31" s="90"/>
      <c r="U31" s="90"/>
      <c r="V31" s="90"/>
      <c r="W31" s="90"/>
      <c r="X31" s="90"/>
      <c r="Y31" s="90"/>
      <c r="Z31" s="90"/>
      <c r="AA31" s="90"/>
    </row>
    <row r="32" spans="5:27" ht="27" customHeight="1" x14ac:dyDescent="0.25">
      <c r="E32" s="18">
        <v>312</v>
      </c>
      <c r="F32" s="18">
        <v>4</v>
      </c>
      <c r="N32" s="90"/>
      <c r="O32" s="90"/>
      <c r="P32" s="90"/>
      <c r="Q32" s="90"/>
      <c r="R32" s="90"/>
      <c r="S32" s="90"/>
      <c r="T32" s="90"/>
      <c r="U32" s="90"/>
      <c r="V32" s="90"/>
      <c r="W32" s="90"/>
      <c r="X32" s="90"/>
      <c r="Y32" s="90"/>
      <c r="Z32" s="90"/>
      <c r="AA32" s="90"/>
    </row>
    <row r="33" spans="5:27" ht="30" customHeight="1" x14ac:dyDescent="0.25">
      <c r="E33" s="18">
        <v>269</v>
      </c>
      <c r="F33" s="18">
        <v>2</v>
      </c>
      <c r="N33" s="90"/>
      <c r="O33" s="90"/>
      <c r="P33" s="90"/>
      <c r="Q33" s="90"/>
      <c r="R33" s="90"/>
      <c r="S33" s="90"/>
      <c r="T33" s="90"/>
      <c r="U33" s="90"/>
      <c r="V33" s="90"/>
      <c r="W33" s="90"/>
      <c r="X33" s="90"/>
      <c r="Y33" s="90"/>
      <c r="Z33" s="90"/>
      <c r="AA33" s="90"/>
    </row>
    <row r="34" spans="5:27" ht="28.5" customHeight="1" x14ac:dyDescent="0.25">
      <c r="E34" s="18">
        <v>655</v>
      </c>
      <c r="F34" s="18">
        <v>9</v>
      </c>
      <c r="N34" s="90"/>
      <c r="O34" s="90"/>
      <c r="P34" s="90"/>
      <c r="Q34" s="90"/>
      <c r="R34" s="90"/>
      <c r="S34" s="90"/>
      <c r="T34" s="90"/>
      <c r="U34" s="90"/>
      <c r="V34" s="90"/>
      <c r="W34" s="90"/>
      <c r="X34" s="90"/>
      <c r="Y34" s="90"/>
      <c r="Z34" s="90"/>
      <c r="AA34" s="90"/>
    </row>
    <row r="35" spans="5:27" ht="30.75" customHeight="1" x14ac:dyDescent="0.25">
      <c r="E35" s="18">
        <v>563</v>
      </c>
      <c r="F35" s="18">
        <v>6</v>
      </c>
      <c r="N35" s="90"/>
      <c r="O35" s="90"/>
      <c r="P35" s="90"/>
      <c r="Q35" s="90"/>
      <c r="R35" s="90"/>
      <c r="S35" s="90"/>
      <c r="T35" s="90"/>
      <c r="U35" s="90"/>
      <c r="V35" s="90"/>
      <c r="W35" s="90"/>
      <c r="X35" s="90"/>
      <c r="Y35" s="90"/>
      <c r="Z35" s="90"/>
      <c r="AA35" s="90"/>
    </row>
    <row r="36" spans="5:27" ht="25.15" customHeight="1" x14ac:dyDescent="0.25">
      <c r="N36" s="90"/>
      <c r="O36" s="90"/>
      <c r="P36" s="90"/>
      <c r="Q36" s="90"/>
      <c r="R36" s="90"/>
      <c r="S36" s="90"/>
      <c r="T36" s="90"/>
      <c r="U36" s="90"/>
      <c r="V36" s="90"/>
      <c r="W36" s="90"/>
      <c r="X36" s="90"/>
      <c r="Y36" s="90"/>
      <c r="Z36" s="90"/>
      <c r="AA36" s="90"/>
    </row>
    <row r="37" spans="5:27" ht="22.9" customHeight="1" x14ac:dyDescent="0.25">
      <c r="N37" s="90"/>
      <c r="O37" s="90"/>
      <c r="P37" s="90"/>
      <c r="Q37" s="90"/>
      <c r="R37" s="90"/>
      <c r="S37" s="90"/>
      <c r="T37" s="90"/>
      <c r="U37" s="90"/>
      <c r="V37" s="90"/>
      <c r="W37" s="90"/>
      <c r="X37" s="90"/>
      <c r="Y37" s="90"/>
      <c r="Z37" s="90"/>
      <c r="AA37" s="90"/>
    </row>
    <row r="38" spans="5:27" ht="21.6" customHeight="1" x14ac:dyDescent="0.25">
      <c r="N38" s="90"/>
      <c r="O38" s="90"/>
      <c r="P38" s="90"/>
      <c r="Q38" s="90"/>
      <c r="R38" s="90"/>
      <c r="S38" s="90"/>
      <c r="T38" s="90"/>
      <c r="U38" s="90"/>
      <c r="V38" s="90"/>
      <c r="W38" s="90"/>
      <c r="X38" s="90"/>
      <c r="Y38" s="90"/>
      <c r="Z38" s="90"/>
      <c r="AA38" s="90"/>
    </row>
    <row r="39" spans="5:27" x14ac:dyDescent="0.25">
      <c r="N39" s="90"/>
      <c r="O39" s="90"/>
      <c r="P39" s="90"/>
      <c r="Q39" s="90"/>
      <c r="R39" s="90"/>
      <c r="S39" s="90"/>
      <c r="T39" s="90"/>
      <c r="U39" s="90"/>
      <c r="V39" s="90"/>
      <c r="W39" s="90"/>
      <c r="X39" s="90"/>
      <c r="Y39" s="90"/>
      <c r="Z39" s="90"/>
      <c r="AA39" s="90"/>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3"/>
      <c r="G21" s="23"/>
      <c r="H21" s="293" t="s">
        <v>14</v>
      </c>
      <c r="I21" s="294"/>
      <c r="M21" s="90"/>
      <c r="N21" s="90"/>
      <c r="O21" s="90"/>
      <c r="P21" s="90"/>
      <c r="Q21" s="90"/>
      <c r="R21" s="90"/>
      <c r="S21" s="90"/>
      <c r="T21" s="90"/>
      <c r="U21" s="90"/>
      <c r="V21" s="90"/>
    </row>
    <row r="22" spans="6:22" ht="61.5" customHeight="1" x14ac:dyDescent="0.35">
      <c r="F22" s="28" t="s">
        <v>1</v>
      </c>
      <c r="G22" s="29" t="s">
        <v>44</v>
      </c>
      <c r="H22" s="144" t="s">
        <v>42</v>
      </c>
      <c r="I22" s="145" t="s">
        <v>43</v>
      </c>
      <c r="M22" s="90"/>
      <c r="N22" s="90"/>
      <c r="O22" s="90"/>
      <c r="P22" s="90"/>
      <c r="Q22" s="90"/>
      <c r="R22" s="90"/>
      <c r="S22" s="90"/>
      <c r="T22" s="90"/>
      <c r="U22" s="90"/>
      <c r="V22" s="90"/>
    </row>
    <row r="23" spans="6:22" ht="28.15" customHeight="1" x14ac:dyDescent="0.25">
      <c r="F23" s="31">
        <v>1</v>
      </c>
      <c r="G23" s="31">
        <v>492</v>
      </c>
      <c r="H23" s="31">
        <v>488</v>
      </c>
      <c r="I23" s="31">
        <v>495</v>
      </c>
      <c r="M23" s="90"/>
      <c r="N23" s="90"/>
      <c r="O23" s="90"/>
      <c r="P23" s="90"/>
      <c r="Q23" s="90"/>
      <c r="R23" s="90"/>
      <c r="S23" s="90"/>
      <c r="T23" s="90"/>
      <c r="U23" s="90"/>
      <c r="V23" s="90"/>
    </row>
    <row r="24" spans="6:22" ht="25.15" customHeight="1" x14ac:dyDescent="0.25">
      <c r="F24" s="31">
        <v>2</v>
      </c>
      <c r="G24" s="31">
        <v>470</v>
      </c>
      <c r="H24" s="31">
        <v>484</v>
      </c>
      <c r="I24" s="31">
        <v>482</v>
      </c>
      <c r="M24" s="90"/>
      <c r="N24" s="90"/>
      <c r="O24" s="90"/>
      <c r="P24" s="90"/>
      <c r="Q24" s="90"/>
      <c r="R24" s="90"/>
      <c r="S24" s="90"/>
      <c r="T24" s="90"/>
      <c r="U24" s="90"/>
      <c r="V24" s="90"/>
    </row>
    <row r="25" spans="6:22" ht="25.9" customHeight="1" x14ac:dyDescent="0.25">
      <c r="F25" s="31">
        <v>3</v>
      </c>
      <c r="G25" s="31">
        <v>485</v>
      </c>
      <c r="H25" s="31">
        <v>480</v>
      </c>
      <c r="I25" s="31">
        <v>478</v>
      </c>
      <c r="M25" s="90"/>
      <c r="N25" s="90"/>
      <c r="O25" s="90"/>
      <c r="P25" s="90"/>
      <c r="Q25" s="90"/>
      <c r="R25" s="90"/>
      <c r="S25" s="90"/>
      <c r="T25" s="90"/>
      <c r="U25" s="90"/>
      <c r="V25" s="90"/>
    </row>
    <row r="26" spans="6:22" ht="21" customHeight="1" x14ac:dyDescent="0.25">
      <c r="F26" s="31">
        <v>4</v>
      </c>
      <c r="G26" s="31">
        <v>493</v>
      </c>
      <c r="H26" s="31">
        <v>490</v>
      </c>
      <c r="I26" s="31">
        <v>488</v>
      </c>
      <c r="M26" s="90"/>
      <c r="N26" s="90"/>
      <c r="O26" s="90"/>
      <c r="P26" s="90"/>
      <c r="Q26" s="90"/>
      <c r="R26" s="90"/>
      <c r="S26" s="90"/>
      <c r="T26" s="90"/>
      <c r="U26" s="90"/>
      <c r="V26" s="90"/>
    </row>
    <row r="27" spans="6:22" ht="24" customHeight="1" x14ac:dyDescent="0.25">
      <c r="F27" s="31">
        <v>5</v>
      </c>
      <c r="G27" s="31">
        <v>498</v>
      </c>
      <c r="H27" s="31">
        <v>497</v>
      </c>
      <c r="I27" s="31">
        <v>492</v>
      </c>
      <c r="M27" s="90"/>
      <c r="N27" s="90"/>
      <c r="O27" s="90"/>
      <c r="P27" s="90"/>
      <c r="Q27" s="90"/>
      <c r="R27" s="90"/>
      <c r="S27" s="90"/>
      <c r="T27" s="90"/>
      <c r="U27" s="90"/>
      <c r="V27" s="90"/>
    </row>
    <row r="28" spans="6:22" ht="25.15" customHeight="1" x14ac:dyDescent="0.25">
      <c r="F28" s="31">
        <v>6</v>
      </c>
      <c r="G28" s="31">
        <v>492</v>
      </c>
      <c r="H28" s="31">
        <v>493</v>
      </c>
      <c r="I28" s="31">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3"/>
      <c r="D50" s="23"/>
      <c r="E50" s="23"/>
    </row>
    <row r="51" spans="3:11" x14ac:dyDescent="0.25">
      <c r="C51" s="23"/>
      <c r="D51" s="23"/>
      <c r="E51" s="23"/>
      <c r="F51" s="23"/>
      <c r="G51" s="23"/>
      <c r="H51" s="23"/>
      <c r="I51" s="23"/>
      <c r="J51" s="23"/>
      <c r="K51" s="23"/>
    </row>
    <row r="52" spans="3:11" x14ac:dyDescent="0.25">
      <c r="C52" s="23"/>
      <c r="D52" s="23"/>
      <c r="E52" s="23"/>
      <c r="F52" s="23"/>
      <c r="G52" s="23"/>
      <c r="H52" s="23"/>
      <c r="I52" s="23"/>
      <c r="J52" s="23"/>
      <c r="K52" s="23"/>
    </row>
    <row r="53" spans="3:11" x14ac:dyDescent="0.25">
      <c r="C53" s="23"/>
      <c r="D53" s="23"/>
      <c r="E53" s="23"/>
      <c r="F53" s="23"/>
      <c r="G53" s="23"/>
      <c r="H53" s="23"/>
      <c r="I53" s="23"/>
      <c r="J53" s="23"/>
      <c r="K53" s="23"/>
    </row>
    <row r="54" spans="3:11" x14ac:dyDescent="0.25">
      <c r="C54" s="23"/>
      <c r="D54" s="23"/>
      <c r="E54" s="23"/>
      <c r="F54" s="23"/>
      <c r="G54" s="23"/>
      <c r="H54" s="23"/>
      <c r="I54" s="23"/>
      <c r="J54" s="23"/>
      <c r="K54" s="23"/>
    </row>
    <row r="55" spans="3:11" ht="25.5" x14ac:dyDescent="0.35">
      <c r="C55" s="23"/>
      <c r="D55" s="23"/>
      <c r="E55" s="23"/>
      <c r="F55" s="284" t="s">
        <v>43</v>
      </c>
      <c r="G55" s="285"/>
      <c r="H55" s="23"/>
      <c r="I55" s="291" t="s">
        <v>47</v>
      </c>
      <c r="J55" s="292"/>
      <c r="K55" s="23"/>
    </row>
    <row r="56" spans="3:11" ht="51" x14ac:dyDescent="0.25">
      <c r="C56" s="23"/>
      <c r="D56" s="23"/>
      <c r="E56" s="23"/>
      <c r="F56" s="31" t="s">
        <v>1</v>
      </c>
      <c r="G56" s="30" t="s">
        <v>44</v>
      </c>
      <c r="H56" s="30" t="s">
        <v>14</v>
      </c>
      <c r="I56" s="30" t="s">
        <v>46</v>
      </c>
      <c r="J56" s="30" t="s">
        <v>45</v>
      </c>
      <c r="K56" s="23"/>
    </row>
    <row r="57" spans="3:11" ht="25.5" x14ac:dyDescent="0.25">
      <c r="C57" s="23"/>
      <c r="D57" s="23"/>
      <c r="E57" s="23"/>
      <c r="F57" s="31">
        <v>1</v>
      </c>
      <c r="G57" s="31">
        <v>492</v>
      </c>
      <c r="H57" s="31">
        <v>495</v>
      </c>
      <c r="I57" s="31">
        <f>G57-H57</f>
        <v>-3</v>
      </c>
      <c r="J57" s="31">
        <f>ABS(I57)</f>
        <v>3</v>
      </c>
      <c r="K57" s="23"/>
    </row>
    <row r="58" spans="3:11" ht="25.5" x14ac:dyDescent="0.25">
      <c r="C58" s="23"/>
      <c r="D58" s="23"/>
      <c r="E58" s="23"/>
      <c r="F58" s="31">
        <v>2</v>
      </c>
      <c r="G58" s="31">
        <v>470</v>
      </c>
      <c r="H58" s="31">
        <v>482</v>
      </c>
      <c r="I58" s="31">
        <f t="shared" ref="I58:I62" si="0">G58-H58</f>
        <v>-12</v>
      </c>
      <c r="J58" s="31">
        <f t="shared" ref="J58:J62" si="1">ABS(I58)</f>
        <v>12</v>
      </c>
      <c r="K58" s="23"/>
    </row>
    <row r="59" spans="3:11" ht="25.5" x14ac:dyDescent="0.25">
      <c r="C59" s="23"/>
      <c r="D59" s="23"/>
      <c r="E59" s="23"/>
      <c r="F59" s="31">
        <v>3</v>
      </c>
      <c r="G59" s="31">
        <v>485</v>
      </c>
      <c r="H59" s="31">
        <v>478</v>
      </c>
      <c r="I59" s="31">
        <f t="shared" si="0"/>
        <v>7</v>
      </c>
      <c r="J59" s="31">
        <f t="shared" si="1"/>
        <v>7</v>
      </c>
      <c r="K59" s="23"/>
    </row>
    <row r="60" spans="3:11" ht="25.5" x14ac:dyDescent="0.25">
      <c r="C60" s="23"/>
      <c r="D60" s="23"/>
      <c r="E60" s="23"/>
      <c r="F60" s="31">
        <v>4</v>
      </c>
      <c r="G60" s="31">
        <v>493</v>
      </c>
      <c r="H60" s="31">
        <v>488</v>
      </c>
      <c r="I60" s="31">
        <f t="shared" si="0"/>
        <v>5</v>
      </c>
      <c r="J60" s="31">
        <f t="shared" si="1"/>
        <v>5</v>
      </c>
      <c r="K60" s="23"/>
    </row>
    <row r="61" spans="3:11" ht="25.5" x14ac:dyDescent="0.25">
      <c r="C61" s="23"/>
      <c r="D61" s="23"/>
      <c r="E61" s="23"/>
      <c r="F61" s="31">
        <v>5</v>
      </c>
      <c r="G61" s="31">
        <v>498</v>
      </c>
      <c r="H61" s="31">
        <v>492</v>
      </c>
      <c r="I61" s="31">
        <f t="shared" si="0"/>
        <v>6</v>
      </c>
      <c r="J61" s="31">
        <f t="shared" si="1"/>
        <v>6</v>
      </c>
      <c r="K61" s="23"/>
    </row>
    <row r="62" spans="3:11" ht="25.5" x14ac:dyDescent="0.25">
      <c r="C62" s="23"/>
      <c r="D62" s="23"/>
      <c r="E62" s="23"/>
      <c r="F62" s="33">
        <v>6</v>
      </c>
      <c r="G62" s="31">
        <v>492</v>
      </c>
      <c r="H62" s="31">
        <v>493</v>
      </c>
      <c r="I62" s="31">
        <f t="shared" si="0"/>
        <v>-1</v>
      </c>
      <c r="J62" s="31">
        <f t="shared" si="1"/>
        <v>1</v>
      </c>
      <c r="K62" s="23"/>
    </row>
    <row r="63" spans="3:11" ht="25.5" x14ac:dyDescent="0.25">
      <c r="C63" s="23"/>
      <c r="D63" s="23"/>
      <c r="E63" s="23"/>
      <c r="F63" s="23"/>
      <c r="G63" s="23"/>
      <c r="H63" s="23"/>
      <c r="I63" s="33" t="s">
        <v>48</v>
      </c>
      <c r="J63" s="34">
        <f>SUM(J57:J62)</f>
        <v>34</v>
      </c>
      <c r="K63" s="23"/>
    </row>
    <row r="64" spans="3:11" x14ac:dyDescent="0.25">
      <c r="C64" s="23"/>
      <c r="D64" s="23"/>
      <c r="E64" s="23"/>
      <c r="F64" s="23"/>
      <c r="G64" s="23"/>
      <c r="H64" s="23"/>
      <c r="I64" s="23"/>
      <c r="J64" s="23"/>
      <c r="K64" s="23"/>
    </row>
    <row r="65" spans="3:11" x14ac:dyDescent="0.25">
      <c r="C65" s="286" t="s">
        <v>50</v>
      </c>
      <c r="D65" s="287">
        <f>J63/6</f>
        <v>5.666666666666667</v>
      </c>
      <c r="E65" s="23"/>
      <c r="F65" s="23"/>
      <c r="G65" s="23"/>
      <c r="H65" s="23"/>
      <c r="I65" s="23"/>
      <c r="J65" s="23"/>
      <c r="K65" s="23"/>
    </row>
    <row r="66" spans="3:11" x14ac:dyDescent="0.25">
      <c r="C66" s="286"/>
      <c r="D66" s="287"/>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F17:W51"/>
  <sheetViews>
    <sheetView zoomScale="70" zoomScaleNormal="70" workbookViewId="0">
      <selection activeCell="AA51" sqref="A1:AA5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5" width="9.140625" style="3"/>
    <col min="26" max="26" width="9.140625" style="3" customWidth="1"/>
    <col min="27" max="16384" width="9.140625" style="3"/>
  </cols>
  <sheetData>
    <row r="17" spans="6:23" x14ac:dyDescent="0.25">
      <c r="O17" t="s">
        <v>15</v>
      </c>
      <c r="P17"/>
      <c r="Q17"/>
      <c r="R17"/>
      <c r="S17"/>
      <c r="T17"/>
      <c r="U17"/>
      <c r="V17"/>
      <c r="W17"/>
    </row>
    <row r="18" spans="6:23" ht="15.75" thickBot="1" x14ac:dyDescent="0.3">
      <c r="O18"/>
      <c r="P18"/>
      <c r="Q18"/>
      <c r="R18"/>
      <c r="S18"/>
      <c r="T18"/>
      <c r="U18"/>
      <c r="V18"/>
      <c r="W18"/>
    </row>
    <row r="19" spans="6:23" x14ac:dyDescent="0.25">
      <c r="O19" s="15" t="s">
        <v>16</v>
      </c>
      <c r="P19" s="15"/>
      <c r="Q19"/>
      <c r="R19"/>
      <c r="S19"/>
      <c r="T19"/>
      <c r="U19"/>
      <c r="V19"/>
      <c r="W19"/>
    </row>
    <row r="20" spans="6:23" x14ac:dyDescent="0.25">
      <c r="O20" t="s">
        <v>17</v>
      </c>
      <c r="P20">
        <v>0.95338137192208428</v>
      </c>
      <c r="Q20"/>
      <c r="R20"/>
      <c r="S20"/>
      <c r="T20"/>
      <c r="U20"/>
      <c r="V20"/>
      <c r="W20"/>
    </row>
    <row r="21" spans="6:23" ht="31.5" x14ac:dyDescent="0.5">
      <c r="F21" s="50" t="s">
        <v>116</v>
      </c>
      <c r="G21" s="50" t="s">
        <v>115</v>
      </c>
      <c r="O21" t="s">
        <v>18</v>
      </c>
      <c r="P21" s="178">
        <v>0.90893604032803554</v>
      </c>
      <c r="Q21"/>
      <c r="R21"/>
      <c r="S21"/>
      <c r="T21"/>
      <c r="U21"/>
      <c r="V21"/>
      <c r="W21"/>
    </row>
    <row r="22" spans="6:23" ht="25.5" x14ac:dyDescent="0.25">
      <c r="F22" s="160" t="s">
        <v>120</v>
      </c>
      <c r="G22" s="160" t="s">
        <v>119</v>
      </c>
      <c r="O22" t="s">
        <v>19</v>
      </c>
      <c r="P22">
        <v>0.8975530453690399</v>
      </c>
      <c r="Q22"/>
      <c r="R22"/>
      <c r="S22"/>
      <c r="T22"/>
      <c r="U22"/>
      <c r="V22"/>
      <c r="W22"/>
    </row>
    <row r="23" spans="6:23" ht="22.5" x14ac:dyDescent="0.25">
      <c r="F23" s="36">
        <v>2008</v>
      </c>
      <c r="G23" s="36">
        <v>1426</v>
      </c>
      <c r="O23" t="s">
        <v>20</v>
      </c>
      <c r="P23">
        <v>290.63249208329324</v>
      </c>
      <c r="Q23"/>
      <c r="R23"/>
      <c r="S23"/>
      <c r="T23"/>
      <c r="U23"/>
      <c r="V23"/>
      <c r="W23"/>
    </row>
    <row r="24" spans="6:23" ht="23.25" thickBot="1" x14ac:dyDescent="0.3">
      <c r="F24" s="36">
        <v>2009</v>
      </c>
      <c r="G24" s="36">
        <v>1678</v>
      </c>
      <c r="O24" s="13" t="s">
        <v>21</v>
      </c>
      <c r="P24" s="13">
        <v>10</v>
      </c>
      <c r="Q24"/>
      <c r="R24"/>
      <c r="S24"/>
      <c r="T24"/>
      <c r="U24"/>
      <c r="V24"/>
      <c r="W24"/>
    </row>
    <row r="25" spans="6:23" ht="22.5" x14ac:dyDescent="0.25">
      <c r="F25" s="36">
        <v>2010</v>
      </c>
      <c r="G25" s="36">
        <v>2591</v>
      </c>
      <c r="O25"/>
      <c r="P25"/>
      <c r="Q25"/>
      <c r="R25"/>
      <c r="S25"/>
      <c r="T25"/>
      <c r="U25"/>
      <c r="V25"/>
      <c r="W25"/>
    </row>
    <row r="26" spans="6:23" ht="23.25" thickBot="1" x14ac:dyDescent="0.3">
      <c r="F26" s="36">
        <v>2011</v>
      </c>
      <c r="G26" s="36">
        <v>2105</v>
      </c>
      <c r="O26" t="s">
        <v>22</v>
      </c>
      <c r="P26"/>
      <c r="Q26"/>
      <c r="R26"/>
      <c r="S26"/>
      <c r="T26"/>
      <c r="U26"/>
      <c r="V26"/>
      <c r="W26"/>
    </row>
    <row r="27" spans="6:23" ht="21" customHeight="1" x14ac:dyDescent="0.25">
      <c r="F27" s="36">
        <v>2012</v>
      </c>
      <c r="G27" s="36">
        <v>2744</v>
      </c>
      <c r="O27" s="14"/>
      <c r="P27" s="14" t="s">
        <v>27</v>
      </c>
      <c r="Q27" s="14" t="s">
        <v>28</v>
      </c>
      <c r="R27" s="14" t="s">
        <v>29</v>
      </c>
      <c r="S27" s="14" t="s">
        <v>30</v>
      </c>
      <c r="T27" s="14" t="s">
        <v>31</v>
      </c>
      <c r="U27"/>
      <c r="V27"/>
      <c r="W27"/>
    </row>
    <row r="28" spans="6:23" ht="24.6" customHeight="1" x14ac:dyDescent="0.25">
      <c r="F28" s="36">
        <v>2013</v>
      </c>
      <c r="G28" s="36">
        <v>3068</v>
      </c>
      <c r="O28" t="s">
        <v>23</v>
      </c>
      <c r="P28">
        <v>1</v>
      </c>
      <c r="Q28">
        <v>6744738.4363636356</v>
      </c>
      <c r="R28">
        <v>6744738.4363636356</v>
      </c>
      <c r="S28">
        <v>79.850341988400615</v>
      </c>
      <c r="T28">
        <v>1.9530384963609572E-5</v>
      </c>
      <c r="U28"/>
      <c r="V28"/>
      <c r="W28"/>
    </row>
    <row r="29" spans="6:23" ht="23.45" customHeight="1" x14ac:dyDescent="0.25">
      <c r="F29" s="36">
        <v>2014</v>
      </c>
      <c r="G29" s="36">
        <v>2755</v>
      </c>
      <c r="O29" t="s">
        <v>24</v>
      </c>
      <c r="P29">
        <v>8</v>
      </c>
      <c r="Q29">
        <v>675737.96363636397</v>
      </c>
      <c r="R29">
        <v>84467.245454545497</v>
      </c>
      <c r="S29"/>
      <c r="T29"/>
      <c r="U29"/>
      <c r="V29"/>
      <c r="W29"/>
    </row>
    <row r="30" spans="6:23" ht="21" customHeight="1" thickBot="1" x14ac:dyDescent="0.35">
      <c r="F30" s="36">
        <v>2015</v>
      </c>
      <c r="G30" s="168">
        <v>3689</v>
      </c>
      <c r="O30" s="13" t="s">
        <v>25</v>
      </c>
      <c r="P30" s="13">
        <v>9</v>
      </c>
      <c r="Q30" s="13">
        <v>7420476.3999999994</v>
      </c>
      <c r="R30" s="13"/>
      <c r="S30" s="13"/>
      <c r="T30" s="13"/>
      <c r="U30"/>
      <c r="V30"/>
      <c r="W30"/>
    </row>
    <row r="31" spans="6:23" ht="25.15" customHeight="1" thickBot="1" x14ac:dyDescent="0.3">
      <c r="F31" s="36">
        <v>2016</v>
      </c>
      <c r="G31" s="36">
        <v>4003</v>
      </c>
      <c r="O31"/>
      <c r="P31"/>
      <c r="Q31"/>
      <c r="R31"/>
      <c r="S31"/>
      <c r="T31"/>
      <c r="U31"/>
      <c r="V31"/>
      <c r="W31"/>
    </row>
    <row r="32" spans="6:23" ht="22.9" customHeight="1" x14ac:dyDescent="0.25">
      <c r="F32" s="36">
        <v>2017</v>
      </c>
      <c r="G32" s="36">
        <v>3997</v>
      </c>
      <c r="O32" s="14"/>
      <c r="P32" s="14" t="s">
        <v>32</v>
      </c>
      <c r="Q32" s="14" t="s">
        <v>20</v>
      </c>
      <c r="R32" s="14" t="s">
        <v>33</v>
      </c>
      <c r="S32" s="14" t="s">
        <v>34</v>
      </c>
      <c r="T32" s="14" t="s">
        <v>35</v>
      </c>
      <c r="U32" s="14" t="s">
        <v>36</v>
      </c>
      <c r="V32" s="14" t="s">
        <v>37</v>
      </c>
      <c r="W32" s="14" t="s">
        <v>38</v>
      </c>
    </row>
    <row r="33" spans="13:23" ht="21.6" customHeight="1" x14ac:dyDescent="0.25">
      <c r="O33" t="s">
        <v>26</v>
      </c>
      <c r="P33">
        <v>-572623.03636363673</v>
      </c>
      <c r="Q33">
        <v>64395.203938933271</v>
      </c>
      <c r="R33">
        <v>-8.8923242933846733</v>
      </c>
      <c r="S33">
        <v>2.0243941805819922E-5</v>
      </c>
      <c r="T33">
        <v>-721118.64293413248</v>
      </c>
      <c r="U33">
        <v>-424127.42979314097</v>
      </c>
      <c r="V33">
        <v>-721118.64293413248</v>
      </c>
      <c r="W33">
        <v>-424127.42979314097</v>
      </c>
    </row>
    <row r="34" spans="13:23" ht="20.25" customHeight="1" thickBot="1" x14ac:dyDescent="0.3">
      <c r="O34" s="13" t="s">
        <v>39</v>
      </c>
      <c r="P34" s="13">
        <v>285.92727272727291</v>
      </c>
      <c r="Q34" s="13">
        <v>31.99758427520797</v>
      </c>
      <c r="R34" s="13">
        <v>8.9359018564664598</v>
      </c>
      <c r="S34" s="13">
        <v>1.9530384963609466E-5</v>
      </c>
      <c r="T34" s="13">
        <v>212.14071107209949</v>
      </c>
      <c r="U34" s="13">
        <v>359.71383438244629</v>
      </c>
      <c r="V34" s="13">
        <v>212.14071107209949</v>
      </c>
      <c r="W34" s="13">
        <v>359.71383438244629</v>
      </c>
    </row>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15" customHeight="1" x14ac:dyDescent="0.25"/>
    <row r="50" ht="15" customHeight="1" x14ac:dyDescent="0.25"/>
    <row r="51" ht="15" customHeight="1" x14ac:dyDescent="0.25"/>
  </sheetData>
  <pageMargins left="0.7" right="0.7" top="0.75" bottom="0.75" header="0.3" footer="0.3"/>
  <pageSetup scale="4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F14:X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6:24" x14ac:dyDescent="0.25">
      <c r="O17" s="90"/>
      <c r="P17" s="90"/>
      <c r="Q17" s="90"/>
      <c r="R17" s="90"/>
      <c r="S17" s="90"/>
      <c r="T17" s="90"/>
      <c r="U17" s="90"/>
      <c r="V17" s="90"/>
      <c r="W17" s="90"/>
      <c r="X17" s="90"/>
    </row>
    <row r="18" spans="6:24" x14ac:dyDescent="0.25">
      <c r="O18" s="90"/>
      <c r="P18" s="90"/>
      <c r="Q18" s="90"/>
      <c r="R18" s="90"/>
      <c r="S18" s="90"/>
      <c r="T18" s="90"/>
      <c r="U18" s="90"/>
      <c r="V18" s="90"/>
      <c r="W18" s="90"/>
      <c r="X18" s="90"/>
    </row>
    <row r="19" spans="6:24" x14ac:dyDescent="0.25">
      <c r="O19" s="90"/>
      <c r="P19" s="90"/>
      <c r="Q19" s="90"/>
      <c r="R19" s="90"/>
      <c r="S19" s="90"/>
      <c r="T19" s="90"/>
      <c r="U19" s="90"/>
      <c r="V19" s="90"/>
      <c r="W19" s="90"/>
      <c r="X19" s="90"/>
    </row>
    <row r="20" spans="6:24" x14ac:dyDescent="0.25">
      <c r="O20" s="90"/>
      <c r="P20" s="90"/>
      <c r="Q20" s="90"/>
      <c r="R20" s="90"/>
      <c r="S20" s="90"/>
      <c r="T20" s="90"/>
      <c r="U20" s="90"/>
      <c r="V20" s="90"/>
      <c r="W20" s="90"/>
      <c r="X20" s="90"/>
    </row>
    <row r="21" spans="6:24" ht="23.25" customHeight="1" x14ac:dyDescent="0.25">
      <c r="F21" s="160" t="s">
        <v>120</v>
      </c>
      <c r="G21" s="160" t="s">
        <v>119</v>
      </c>
      <c r="O21" s="90"/>
      <c r="P21" s="90"/>
      <c r="Q21" s="90"/>
      <c r="R21" s="90"/>
      <c r="S21" s="90"/>
      <c r="T21" s="90"/>
      <c r="U21" s="90"/>
      <c r="V21" s="90"/>
      <c r="W21" s="90"/>
      <c r="X21" s="90"/>
    </row>
    <row r="22" spans="6:24" ht="21.75" customHeight="1" x14ac:dyDescent="0.25">
      <c r="F22" s="36">
        <v>2008</v>
      </c>
      <c r="G22" s="36">
        <v>1426</v>
      </c>
      <c r="O22" s="90"/>
      <c r="P22" s="90"/>
      <c r="Q22" s="90"/>
      <c r="R22" s="90"/>
      <c r="S22" s="90"/>
      <c r="T22" s="90"/>
      <c r="U22" s="90"/>
      <c r="V22" s="90"/>
      <c r="W22" s="90"/>
      <c r="X22" s="90"/>
    </row>
    <row r="23" spans="6:24" ht="22.5" x14ac:dyDescent="0.25">
      <c r="F23" s="36">
        <v>2009</v>
      </c>
      <c r="G23" s="36">
        <v>1678</v>
      </c>
      <c r="O23" s="90"/>
      <c r="P23" s="90"/>
      <c r="Q23" s="90"/>
      <c r="R23" s="90"/>
      <c r="S23" s="90"/>
      <c r="T23" s="90"/>
      <c r="U23" s="90"/>
      <c r="V23" s="90"/>
      <c r="W23" s="90"/>
      <c r="X23" s="90"/>
    </row>
    <row r="24" spans="6:24" ht="22.5" x14ac:dyDescent="0.25">
      <c r="F24" s="36">
        <v>2010</v>
      </c>
      <c r="G24" s="36">
        <v>2591</v>
      </c>
      <c r="O24" s="90"/>
      <c r="P24" s="90"/>
      <c r="Q24" s="90"/>
      <c r="R24" s="90"/>
      <c r="S24" s="90"/>
      <c r="T24" s="90"/>
      <c r="U24" s="90"/>
      <c r="V24" s="90"/>
      <c r="W24" s="90"/>
      <c r="X24" s="90"/>
    </row>
    <row r="25" spans="6:24" ht="22.5" x14ac:dyDescent="0.25">
      <c r="F25" s="36">
        <v>2011</v>
      </c>
      <c r="G25" s="36">
        <v>2105</v>
      </c>
      <c r="O25" s="90"/>
      <c r="P25" s="90"/>
      <c r="Q25" s="90"/>
      <c r="R25" s="90"/>
      <c r="S25" s="90"/>
      <c r="T25" s="90"/>
      <c r="U25" s="90"/>
      <c r="V25" s="90"/>
      <c r="W25" s="90"/>
      <c r="X25" s="90"/>
    </row>
    <row r="26" spans="6:24" ht="22.5" x14ac:dyDescent="0.25">
      <c r="F26" s="36">
        <v>2012</v>
      </c>
      <c r="G26" s="36">
        <v>2744</v>
      </c>
      <c r="O26" s="90"/>
      <c r="P26" s="90"/>
      <c r="Q26" s="90"/>
      <c r="R26" s="90"/>
      <c r="S26" s="90"/>
      <c r="T26" s="90"/>
      <c r="U26" s="90"/>
      <c r="V26" s="90"/>
      <c r="W26" s="90"/>
      <c r="X26" s="90"/>
    </row>
    <row r="27" spans="6:24" ht="24.75" customHeight="1" x14ac:dyDescent="0.25">
      <c r="F27" s="36">
        <v>2013</v>
      </c>
      <c r="G27" s="36">
        <v>3068</v>
      </c>
      <c r="O27" s="90"/>
      <c r="P27" s="90"/>
      <c r="Q27" s="90"/>
      <c r="R27" s="90"/>
      <c r="S27" s="90"/>
      <c r="T27" s="90"/>
      <c r="U27" s="90"/>
      <c r="V27" s="90"/>
      <c r="W27" s="90"/>
      <c r="X27" s="90"/>
    </row>
    <row r="28" spans="6:24" ht="24.6" customHeight="1" x14ac:dyDescent="0.25">
      <c r="F28" s="36">
        <v>2014</v>
      </c>
      <c r="G28" s="36">
        <v>2755</v>
      </c>
      <c r="O28" s="90"/>
      <c r="P28" s="90"/>
      <c r="Q28" s="90"/>
      <c r="R28" s="90"/>
      <c r="S28" s="90"/>
      <c r="T28" s="90"/>
      <c r="U28" s="90"/>
      <c r="V28" s="90"/>
      <c r="W28" s="90"/>
      <c r="X28" s="90"/>
    </row>
    <row r="29" spans="6:24" ht="23.45" customHeight="1" x14ac:dyDescent="0.3">
      <c r="F29" s="36">
        <v>2015</v>
      </c>
      <c r="G29" s="168">
        <v>3689</v>
      </c>
      <c r="O29" s="90"/>
      <c r="P29" s="90"/>
      <c r="Q29" s="90"/>
      <c r="R29" s="90"/>
      <c r="S29" s="90"/>
      <c r="T29" s="90"/>
      <c r="U29" s="90"/>
      <c r="V29" s="90"/>
      <c r="W29" s="90"/>
      <c r="X29" s="90"/>
    </row>
    <row r="30" spans="6:24" ht="21" customHeight="1" x14ac:dyDescent="0.25">
      <c r="F30" s="36">
        <v>2016</v>
      </c>
      <c r="G30" s="36">
        <v>4003</v>
      </c>
      <c r="O30" s="90"/>
      <c r="P30" s="90"/>
      <c r="Q30" s="90"/>
      <c r="R30" s="90"/>
      <c r="S30" s="90"/>
      <c r="T30" s="90"/>
      <c r="U30" s="90"/>
      <c r="V30" s="90"/>
      <c r="W30" s="90"/>
      <c r="X30" s="90"/>
    </row>
    <row r="31" spans="6:24" ht="25.15" customHeight="1" x14ac:dyDescent="0.25">
      <c r="F31" s="36">
        <v>2017</v>
      </c>
      <c r="G31" s="36">
        <v>3997</v>
      </c>
      <c r="O31" s="90"/>
      <c r="P31" s="90"/>
      <c r="Q31" s="90"/>
      <c r="R31" s="90"/>
      <c r="S31" s="90"/>
      <c r="T31" s="90"/>
      <c r="U31" s="90"/>
      <c r="V31" s="90"/>
      <c r="W31" s="90"/>
      <c r="X31" s="90"/>
    </row>
    <row r="32" spans="6: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49" t="s">
        <v>51</v>
      </c>
      <c r="Q15" s="18" t="s">
        <v>52</v>
      </c>
      <c r="R15" s="53" t="s">
        <v>54</v>
      </c>
      <c r="S15" s="295" t="s">
        <v>55</v>
      </c>
      <c r="T15" s="296"/>
    </row>
    <row r="16" spans="16:20" ht="25.5" x14ac:dyDescent="0.25">
      <c r="P16" s="18">
        <v>0</v>
      </c>
      <c r="Q16" s="18">
        <v>0.5</v>
      </c>
      <c r="R16" s="18">
        <v>0.5</v>
      </c>
      <c r="S16" s="18">
        <v>1</v>
      </c>
      <c r="T16" s="18">
        <v>50</v>
      </c>
    </row>
    <row r="17" spans="6:21" ht="25.5" x14ac:dyDescent="0.25">
      <c r="P17" s="18">
        <v>1</v>
      </c>
      <c r="Q17" s="18">
        <v>0.4</v>
      </c>
      <c r="R17" s="18">
        <v>0.9</v>
      </c>
      <c r="S17" s="18">
        <v>51</v>
      </c>
      <c r="T17" s="18">
        <v>0.9</v>
      </c>
    </row>
    <row r="18" spans="6:21" ht="25.5" x14ac:dyDescent="0.25">
      <c r="P18" s="18">
        <v>2</v>
      </c>
      <c r="Q18" s="18">
        <v>0.1</v>
      </c>
      <c r="R18" s="18">
        <v>1</v>
      </c>
      <c r="S18" s="18">
        <v>0.9</v>
      </c>
      <c r="T18" s="51">
        <v>1</v>
      </c>
    </row>
    <row r="25" spans="6:21" ht="51" x14ac:dyDescent="0.25">
      <c r="F25" s="49" t="s">
        <v>51</v>
      </c>
      <c r="G25" s="18" t="s">
        <v>52</v>
      </c>
    </row>
    <row r="26" spans="6:21" ht="25.5" x14ac:dyDescent="0.25">
      <c r="F26" s="18">
        <v>0</v>
      </c>
      <c r="G26" s="18">
        <v>0.5</v>
      </c>
    </row>
    <row r="27" spans="6:21" ht="27" customHeight="1" x14ac:dyDescent="0.25">
      <c r="F27" s="18">
        <v>1</v>
      </c>
      <c r="G27" s="18">
        <v>0.4</v>
      </c>
    </row>
    <row r="28" spans="6:21" ht="30.6" customHeight="1" x14ac:dyDescent="0.25">
      <c r="F28" s="18">
        <v>2</v>
      </c>
      <c r="G28" s="18">
        <v>0.1</v>
      </c>
    </row>
    <row r="29" spans="6:21" ht="55.9" customHeight="1" x14ac:dyDescent="0.25">
      <c r="P29" s="12" t="s">
        <v>10</v>
      </c>
      <c r="Q29" s="12" t="s">
        <v>53</v>
      </c>
      <c r="R29" s="52" t="s">
        <v>57</v>
      </c>
      <c r="S29" s="52" t="s">
        <v>56</v>
      </c>
      <c r="T29" s="52" t="s">
        <v>58</v>
      </c>
      <c r="U29" s="52"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2">
        <v>2</v>
      </c>
    </row>
    <row r="32" spans="6:21" ht="22.9" customHeight="1" x14ac:dyDescent="0.25">
      <c r="P32" s="5">
        <v>3</v>
      </c>
      <c r="Q32" s="5">
        <v>29</v>
      </c>
      <c r="R32" s="12">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2">
        <v>2</v>
      </c>
    </row>
    <row r="35" spans="13:21" ht="22.9" customHeight="1" x14ac:dyDescent="0.25">
      <c r="P35" s="5">
        <v>6</v>
      </c>
      <c r="Q35" s="5">
        <v>51</v>
      </c>
      <c r="R35" s="12">
        <v>7</v>
      </c>
      <c r="S35" s="5">
        <v>1</v>
      </c>
      <c r="T35" s="5">
        <v>6</v>
      </c>
      <c r="U35" s="5">
        <v>0</v>
      </c>
    </row>
    <row r="36" spans="13:21" ht="24.6" customHeight="1" x14ac:dyDescent="0.25">
      <c r="P36" s="5">
        <v>7</v>
      </c>
      <c r="Q36" s="5">
        <v>99</v>
      </c>
      <c r="R36" s="5">
        <v>6</v>
      </c>
      <c r="S36" s="5">
        <v>2</v>
      </c>
      <c r="T36" s="5">
        <v>4</v>
      </c>
      <c r="U36" s="12">
        <v>2</v>
      </c>
    </row>
    <row r="37" spans="13:21" ht="23.45" customHeight="1" x14ac:dyDescent="0.25">
      <c r="P37" s="5">
        <v>8</v>
      </c>
      <c r="Q37" s="5">
        <v>18</v>
      </c>
      <c r="R37" s="12">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2" t="s">
        <v>10</v>
      </c>
      <c r="G49" s="12"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0"/>
      <c r="G70" s="50"/>
    </row>
  </sheetData>
  <mergeCells count="1">
    <mergeCell ref="S15:T15"/>
  </mergeCells>
  <pageMargins left="0.7" right="0.7" top="0.75" bottom="0.75" header="0.3" footer="0.3"/>
  <pageSetup scale="3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F20:R55"/>
  <sheetViews>
    <sheetView showRowColHeaders="0" zoomScale="60" zoomScaleNormal="60" workbookViewId="0">
      <selection activeCell="P55" sqref="P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5" t="s">
        <v>4</v>
      </c>
      <c r="G21" s="46" t="s">
        <v>123</v>
      </c>
      <c r="H21" s="46" t="s">
        <v>7</v>
      </c>
      <c r="I21" s="46" t="s">
        <v>8</v>
      </c>
      <c r="J21" s="297" t="s">
        <v>9</v>
      </c>
      <c r="K21" s="298"/>
    </row>
    <row r="22" spans="6:18" ht="30" customHeight="1" thickBot="1" x14ac:dyDescent="0.3">
      <c r="F22" s="39">
        <v>1</v>
      </c>
      <c r="G22" s="40">
        <v>20</v>
      </c>
      <c r="H22" s="41">
        <f>G22/G28</f>
        <v>0.1</v>
      </c>
      <c r="I22" s="41">
        <f>H22/H28</f>
        <v>0.1</v>
      </c>
      <c r="J22" s="42">
        <v>1</v>
      </c>
      <c r="K22" s="42">
        <v>10</v>
      </c>
    </row>
    <row r="23" spans="6:18" ht="30.75" customHeight="1" thickBot="1" x14ac:dyDescent="0.3">
      <c r="F23" s="39">
        <v>2</v>
      </c>
      <c r="G23" s="40">
        <v>60</v>
      </c>
      <c r="H23" s="41">
        <f>G23/G28</f>
        <v>0.3</v>
      </c>
      <c r="I23" s="41">
        <f>I22+H23</f>
        <v>0.4</v>
      </c>
      <c r="J23" s="42">
        <v>11</v>
      </c>
      <c r="K23" s="42">
        <v>40</v>
      </c>
    </row>
    <row r="24" spans="6:18" ht="31.5" customHeight="1" thickBot="1" x14ac:dyDescent="0.3">
      <c r="F24" s="39">
        <v>3</v>
      </c>
      <c r="G24" s="40">
        <v>50</v>
      </c>
      <c r="H24" s="41">
        <f>G24/G28</f>
        <v>0.25</v>
      </c>
      <c r="I24" s="41">
        <f t="shared" ref="I24:I27" si="0">I23+H24</f>
        <v>0.65</v>
      </c>
      <c r="J24" s="42">
        <v>41</v>
      </c>
      <c r="K24" s="42">
        <v>65</v>
      </c>
    </row>
    <row r="25" spans="6:18" ht="30.75" customHeight="1" thickBot="1" x14ac:dyDescent="0.3">
      <c r="F25" s="39">
        <v>4</v>
      </c>
      <c r="G25" s="40">
        <v>40</v>
      </c>
      <c r="H25" s="41">
        <f>G25/G28</f>
        <v>0.2</v>
      </c>
      <c r="I25" s="41">
        <f t="shared" si="0"/>
        <v>0.85000000000000009</v>
      </c>
      <c r="J25" s="42">
        <v>66</v>
      </c>
      <c r="K25" s="42">
        <v>85</v>
      </c>
    </row>
    <row r="26" spans="6:18" ht="27" customHeight="1" thickBot="1" x14ac:dyDescent="0.3">
      <c r="F26" s="39">
        <v>5</v>
      </c>
      <c r="G26" s="40">
        <v>20</v>
      </c>
      <c r="H26" s="41">
        <f>G26/G28</f>
        <v>0.1</v>
      </c>
      <c r="I26" s="41">
        <f t="shared" si="0"/>
        <v>0.95000000000000007</v>
      </c>
      <c r="J26" s="42">
        <v>86</v>
      </c>
      <c r="K26" s="42">
        <v>95</v>
      </c>
    </row>
    <row r="27" spans="6:18" ht="31.5" customHeight="1" thickBot="1" x14ac:dyDescent="0.3">
      <c r="F27" s="39">
        <v>6</v>
      </c>
      <c r="G27" s="40">
        <v>10</v>
      </c>
      <c r="H27" s="41">
        <f>G27/G28</f>
        <v>0.05</v>
      </c>
      <c r="I27" s="41">
        <f t="shared" si="0"/>
        <v>1</v>
      </c>
      <c r="J27" s="42">
        <v>96</v>
      </c>
      <c r="K27" s="42">
        <v>100</v>
      </c>
    </row>
    <row r="28" spans="6:18" ht="30" thickBot="1" x14ac:dyDescent="0.3">
      <c r="F28" s="23"/>
      <c r="G28" s="43">
        <f>SUM(G22:G27)</f>
        <v>200</v>
      </c>
      <c r="H28" s="44">
        <f>SUM(H22:H27)</f>
        <v>1</v>
      </c>
      <c r="I28" s="23"/>
      <c r="J28" s="23"/>
      <c r="K28" s="23"/>
      <c r="M28" s="23"/>
      <c r="Q28" s="23"/>
      <c r="R28" s="23"/>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7" t="s">
        <v>112</v>
      </c>
      <c r="G37" s="38" t="s">
        <v>11</v>
      </c>
      <c r="H37" s="141" t="s">
        <v>12</v>
      </c>
      <c r="M37" s="4"/>
    </row>
    <row r="38" spans="6:13" ht="30" thickBot="1" x14ac:dyDescent="0.3">
      <c r="F38" s="39">
        <v>1</v>
      </c>
      <c r="G38" s="40">
        <v>18</v>
      </c>
      <c r="H38" s="40">
        <v>2</v>
      </c>
      <c r="M38" s="4"/>
    </row>
    <row r="39" spans="6:13" ht="30" thickBot="1" x14ac:dyDescent="0.3">
      <c r="F39" s="39">
        <v>2</v>
      </c>
      <c r="G39" s="40">
        <v>25</v>
      </c>
      <c r="H39" s="40">
        <v>2</v>
      </c>
      <c r="M39" s="4"/>
    </row>
    <row r="40" spans="6:13" ht="30" thickBot="1" x14ac:dyDescent="0.3">
      <c r="F40" s="39">
        <v>3</v>
      </c>
      <c r="G40" s="40">
        <v>73</v>
      </c>
      <c r="H40" s="40">
        <v>4</v>
      </c>
      <c r="M40" s="4"/>
    </row>
    <row r="41" spans="6:13" ht="30" thickBot="1" x14ac:dyDescent="0.3">
      <c r="F41" s="39">
        <v>4</v>
      </c>
      <c r="G41" s="40">
        <v>12</v>
      </c>
      <c r="H41" s="40">
        <v>2</v>
      </c>
    </row>
    <row r="42" spans="6:13" ht="30" thickBot="1" x14ac:dyDescent="0.3">
      <c r="F42" s="39">
        <v>5</v>
      </c>
      <c r="G42" s="40">
        <v>54</v>
      </c>
      <c r="H42" s="40">
        <v>3</v>
      </c>
    </row>
    <row r="43" spans="6:13" ht="30" thickBot="1" x14ac:dyDescent="0.3">
      <c r="F43" s="39">
        <v>6</v>
      </c>
      <c r="G43" s="40">
        <v>96</v>
      </c>
      <c r="H43" s="40">
        <v>6</v>
      </c>
    </row>
    <row r="44" spans="6:13" ht="30" thickBot="1" x14ac:dyDescent="0.3">
      <c r="F44" s="39">
        <v>7</v>
      </c>
      <c r="G44" s="40">
        <v>23</v>
      </c>
      <c r="H44" s="40">
        <v>2</v>
      </c>
    </row>
    <row r="45" spans="6:13" ht="30" thickBot="1" x14ac:dyDescent="0.3">
      <c r="F45" s="39">
        <v>8</v>
      </c>
      <c r="G45" s="40">
        <v>31</v>
      </c>
      <c r="H45" s="40">
        <v>2</v>
      </c>
    </row>
    <row r="46" spans="6:13" ht="30" thickBot="1" x14ac:dyDescent="0.3">
      <c r="F46" s="39">
        <v>9</v>
      </c>
      <c r="G46" s="40">
        <v>45</v>
      </c>
      <c r="H46" s="40">
        <v>3</v>
      </c>
    </row>
    <row r="47" spans="6:13" ht="30" thickBot="1" x14ac:dyDescent="0.3">
      <c r="F47" s="47">
        <v>10</v>
      </c>
      <c r="G47" s="48">
        <v>1</v>
      </c>
      <c r="H47" s="48">
        <v>1</v>
      </c>
    </row>
    <row r="48" spans="6:13" ht="15" customHeight="1" x14ac:dyDescent="0.25">
      <c r="F48" s="23"/>
      <c r="G48" s="23"/>
      <c r="H48" s="299">
        <f>SUM(H38:H47)</f>
        <v>27</v>
      </c>
    </row>
    <row r="49" spans="6:8" ht="15" customHeight="1" x14ac:dyDescent="0.25">
      <c r="F49" s="23"/>
      <c r="G49" s="23"/>
      <c r="H49" s="300"/>
    </row>
    <row r="50" spans="6:8" x14ac:dyDescent="0.25">
      <c r="F50" s="23"/>
      <c r="G50" s="23"/>
      <c r="H50" s="300"/>
    </row>
    <row r="52" spans="6:8" ht="15.75" thickBot="1" x14ac:dyDescent="0.3"/>
    <row r="53" spans="6:8" x14ac:dyDescent="0.25">
      <c r="H53" s="299">
        <f>H48/F47</f>
        <v>2.7</v>
      </c>
    </row>
    <row r="54" spans="6:8" x14ac:dyDescent="0.25">
      <c r="H54" s="300"/>
    </row>
    <row r="55" spans="6:8" x14ac:dyDescent="0.25">
      <c r="H55" s="300"/>
    </row>
  </sheetData>
  <mergeCells count="3">
    <mergeCell ref="J21:K21"/>
    <mergeCell ref="H48:H50"/>
    <mergeCell ref="H53:H55"/>
  </mergeCells>
  <pageMargins left="0.7" right="0.7" top="0.75" bottom="0.75" header="0.3" footer="0.3"/>
  <pageSetup scale="4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5" t="s">
        <v>4</v>
      </c>
      <c r="D21" s="46" t="s">
        <v>5</v>
      </c>
      <c r="E21" s="46" t="s">
        <v>7</v>
      </c>
      <c r="F21" s="46" t="s">
        <v>8</v>
      </c>
      <c r="G21" s="297" t="s">
        <v>9</v>
      </c>
      <c r="H21" s="298"/>
      <c r="J21" s="90"/>
      <c r="K21" s="90"/>
      <c r="L21" s="90"/>
      <c r="M21" s="90"/>
      <c r="N21" s="90"/>
      <c r="O21" s="90"/>
      <c r="P21" s="90"/>
      <c r="Q21" s="90"/>
      <c r="R21" s="90"/>
      <c r="S21" s="90"/>
      <c r="T21" s="90"/>
      <c r="U21" s="90"/>
      <c r="V21" s="90"/>
      <c r="W21" s="90"/>
    </row>
    <row r="22" spans="3:23" ht="30" customHeight="1" thickBot="1" x14ac:dyDescent="0.3">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
      <c r="C27" s="39">
        <v>6</v>
      </c>
      <c r="D27" s="40">
        <v>10</v>
      </c>
      <c r="E27" s="41"/>
      <c r="F27" s="41"/>
      <c r="G27" s="42"/>
      <c r="H27" s="42"/>
      <c r="J27" s="90"/>
      <c r="K27" s="90"/>
      <c r="L27" s="90"/>
      <c r="M27" s="90"/>
      <c r="N27" s="90"/>
      <c r="O27" s="90"/>
      <c r="P27" s="90"/>
      <c r="Q27" s="90"/>
      <c r="R27" s="90"/>
      <c r="S27" s="90"/>
      <c r="T27" s="90"/>
      <c r="U27" s="90"/>
      <c r="V27" s="90"/>
      <c r="W27" s="90"/>
    </row>
    <row r="28" spans="3:23" ht="29.25" x14ac:dyDescent="0.25">
      <c r="C28" s="23"/>
      <c r="D28" s="169">
        <f>SUM(D22:D27)</f>
        <v>200</v>
      </c>
      <c r="E28" s="169">
        <f>SUM(E22:E27)</f>
        <v>0</v>
      </c>
      <c r="F28" s="23"/>
      <c r="G28" s="23"/>
      <c r="H28" s="23"/>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7" t="s">
        <v>11</v>
      </c>
      <c r="J33" s="129"/>
      <c r="K33" s="90"/>
      <c r="L33" s="90"/>
      <c r="M33" s="90"/>
      <c r="N33" s="90"/>
      <c r="O33" s="90"/>
      <c r="P33" s="90"/>
      <c r="Q33" s="90"/>
      <c r="R33" s="90"/>
      <c r="S33" s="90"/>
      <c r="T33" s="90"/>
      <c r="U33" s="90"/>
      <c r="V33" s="90"/>
      <c r="W33" s="90"/>
    </row>
    <row r="34" spans="3:23" ht="26.25" customHeight="1" thickBot="1" x14ac:dyDescent="0.3">
      <c r="C34" s="39">
        <v>18</v>
      </c>
      <c r="J34" s="130"/>
      <c r="K34" s="90"/>
      <c r="L34" s="90"/>
      <c r="M34" s="90"/>
      <c r="N34" s="90"/>
      <c r="O34" s="90"/>
      <c r="P34" s="90"/>
      <c r="Q34" s="90"/>
      <c r="R34" s="90"/>
      <c r="S34" s="90"/>
      <c r="T34" s="90"/>
      <c r="U34" s="90"/>
      <c r="V34" s="90"/>
      <c r="W34" s="90"/>
    </row>
    <row r="35" spans="3:23" ht="30" thickBot="1" x14ac:dyDescent="0.3">
      <c r="C35" s="39">
        <v>25</v>
      </c>
      <c r="J35" s="130"/>
      <c r="K35" s="90"/>
      <c r="L35" s="90"/>
      <c r="M35" s="90"/>
      <c r="N35" s="90"/>
      <c r="O35" s="90"/>
      <c r="P35" s="90"/>
      <c r="Q35" s="90"/>
      <c r="R35" s="90"/>
      <c r="S35" s="90"/>
      <c r="T35" s="90"/>
      <c r="U35" s="90"/>
      <c r="V35" s="90"/>
      <c r="W35" s="90"/>
    </row>
    <row r="36" spans="3:23" ht="30" thickBot="1" x14ac:dyDescent="0.3">
      <c r="C36" s="39">
        <v>73</v>
      </c>
      <c r="J36" s="130"/>
      <c r="K36" s="90"/>
      <c r="L36" s="90"/>
      <c r="M36" s="90"/>
      <c r="N36" s="90"/>
      <c r="O36" s="90"/>
      <c r="P36" s="90"/>
      <c r="Q36" s="90"/>
      <c r="R36" s="90"/>
      <c r="S36" s="90"/>
      <c r="T36" s="90"/>
      <c r="U36" s="90"/>
      <c r="V36" s="90"/>
      <c r="W36" s="90"/>
    </row>
    <row r="37" spans="3:23" ht="30" thickBot="1" x14ac:dyDescent="0.3">
      <c r="C37" s="39">
        <v>12</v>
      </c>
      <c r="J37" s="130"/>
      <c r="K37" s="90"/>
      <c r="L37" s="90"/>
      <c r="M37" s="90"/>
      <c r="N37" s="90"/>
      <c r="O37" s="90"/>
      <c r="P37" s="90"/>
      <c r="Q37" s="90"/>
      <c r="R37" s="90"/>
      <c r="S37" s="90"/>
      <c r="T37" s="90"/>
      <c r="U37" s="90"/>
      <c r="V37" s="90"/>
      <c r="W37" s="90"/>
    </row>
    <row r="38" spans="3:23" ht="30" thickBot="1" x14ac:dyDescent="0.3">
      <c r="C38" s="39">
        <v>54</v>
      </c>
      <c r="J38" s="130"/>
      <c r="K38" s="90"/>
      <c r="L38" s="90"/>
      <c r="M38" s="90"/>
      <c r="N38" s="90"/>
      <c r="O38" s="90"/>
      <c r="P38" s="90"/>
      <c r="Q38" s="90"/>
      <c r="R38" s="90"/>
      <c r="S38" s="90"/>
      <c r="T38" s="90"/>
      <c r="U38" s="90"/>
      <c r="V38" s="90"/>
      <c r="W38" s="90"/>
    </row>
    <row r="39" spans="3:23" ht="30" thickBot="1" x14ac:dyDescent="0.3">
      <c r="C39" s="39">
        <v>96</v>
      </c>
      <c r="J39" s="130"/>
      <c r="K39" s="90"/>
      <c r="L39" s="90"/>
      <c r="M39" s="90"/>
      <c r="N39" s="90"/>
      <c r="O39" s="90"/>
      <c r="P39" s="90"/>
      <c r="Q39" s="90"/>
      <c r="R39" s="90"/>
      <c r="S39" s="90"/>
      <c r="T39" s="90"/>
      <c r="U39" s="90"/>
      <c r="V39" s="90"/>
      <c r="W39" s="90"/>
    </row>
    <row r="40" spans="3:23" ht="30" thickBot="1" x14ac:dyDescent="0.3">
      <c r="C40" s="39">
        <v>23</v>
      </c>
      <c r="J40" s="130"/>
      <c r="K40" s="90"/>
      <c r="L40" s="90"/>
      <c r="M40" s="90"/>
      <c r="N40" s="90"/>
      <c r="O40" s="90"/>
      <c r="P40" s="90"/>
      <c r="Q40" s="90"/>
      <c r="R40" s="90"/>
      <c r="S40" s="90"/>
      <c r="T40" s="90"/>
      <c r="U40" s="90"/>
      <c r="V40" s="90"/>
      <c r="W40" s="90"/>
    </row>
    <row r="41" spans="3:23" ht="30" thickBot="1" x14ac:dyDescent="0.3">
      <c r="C41" s="39">
        <v>31</v>
      </c>
      <c r="J41" s="90"/>
      <c r="K41" s="90"/>
      <c r="L41" s="90"/>
      <c r="M41" s="90"/>
      <c r="N41" s="90"/>
      <c r="O41" s="90"/>
      <c r="P41" s="90"/>
      <c r="Q41" s="90"/>
      <c r="R41" s="90"/>
      <c r="S41" s="90"/>
      <c r="T41" s="90"/>
      <c r="U41" s="90"/>
      <c r="V41" s="90"/>
      <c r="W41" s="90"/>
    </row>
    <row r="42" spans="3:23" ht="30" thickBot="1" x14ac:dyDescent="0.3">
      <c r="C42" s="39">
        <v>45</v>
      </c>
      <c r="J42" s="90"/>
      <c r="K42" s="90"/>
      <c r="L42" s="90"/>
      <c r="M42" s="90"/>
      <c r="N42" s="90"/>
      <c r="O42" s="90"/>
      <c r="P42" s="90"/>
      <c r="Q42" s="90"/>
      <c r="R42" s="90"/>
      <c r="S42" s="90"/>
      <c r="T42" s="90"/>
      <c r="U42" s="90"/>
      <c r="V42" s="90"/>
      <c r="W42" s="90"/>
    </row>
    <row r="43" spans="3:23" ht="30" thickBot="1" x14ac:dyDescent="0.3">
      <c r="C43" s="47">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4:W53"/>
  <sheetViews>
    <sheetView zoomScale="50" zoomScaleNormal="50" workbookViewId="0">
      <selection activeCell="AC63" sqref="A1:AC63"/>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24" spans="5:23" ht="14.45" customHeight="1" x14ac:dyDescent="0.25">
      <c r="E24" s="304" t="s">
        <v>41</v>
      </c>
      <c r="F24" s="304" t="s">
        <v>109</v>
      </c>
      <c r="G24" s="304" t="s">
        <v>110</v>
      </c>
      <c r="H24" s="304" t="s">
        <v>111</v>
      </c>
      <c r="I24" s="301" t="s">
        <v>6</v>
      </c>
    </row>
    <row r="25" spans="5:23" x14ac:dyDescent="0.25">
      <c r="E25" s="305"/>
      <c r="F25" s="305"/>
      <c r="G25" s="305"/>
      <c r="H25" s="305"/>
      <c r="I25" s="302"/>
      <c r="O25" t="s">
        <v>15</v>
      </c>
      <c r="P25"/>
      <c r="Q25"/>
      <c r="R25"/>
      <c r="S25"/>
      <c r="T25"/>
      <c r="U25"/>
      <c r="V25"/>
      <c r="W25"/>
    </row>
    <row r="26" spans="5:23" ht="23.25" thickBot="1" x14ac:dyDescent="0.3">
      <c r="E26" s="36">
        <v>1</v>
      </c>
      <c r="F26" s="36">
        <v>12</v>
      </c>
      <c r="G26" s="36">
        <v>100</v>
      </c>
      <c r="H26" s="36">
        <v>4</v>
      </c>
      <c r="I26" s="140">
        <v>9.3000000000000007</v>
      </c>
      <c r="O26"/>
      <c r="P26"/>
      <c r="Q26"/>
      <c r="R26"/>
      <c r="S26"/>
      <c r="T26"/>
      <c r="U26"/>
      <c r="V26"/>
      <c r="W26"/>
    </row>
    <row r="27" spans="5:23" ht="22.5" x14ac:dyDescent="0.25">
      <c r="E27" s="36">
        <v>2</v>
      </c>
      <c r="F27" s="36">
        <v>45</v>
      </c>
      <c r="G27" s="36">
        <v>50</v>
      </c>
      <c r="H27" s="36">
        <v>3</v>
      </c>
      <c r="I27" s="140">
        <v>4.8</v>
      </c>
      <c r="O27" s="15" t="s">
        <v>16</v>
      </c>
      <c r="P27" s="15"/>
      <c r="Q27"/>
      <c r="R27"/>
      <c r="S27"/>
      <c r="T27"/>
      <c r="U27"/>
      <c r="V27"/>
      <c r="W27"/>
    </row>
    <row r="28" spans="5:23" ht="22.5" x14ac:dyDescent="0.25">
      <c r="E28" s="36">
        <v>3</v>
      </c>
      <c r="F28" s="36">
        <v>23</v>
      </c>
      <c r="G28" s="36">
        <v>100</v>
      </c>
      <c r="H28" s="36">
        <v>4</v>
      </c>
      <c r="I28" s="140">
        <v>8.9</v>
      </c>
      <c r="O28" t="s">
        <v>17</v>
      </c>
      <c r="P28">
        <v>0.95508048327189721</v>
      </c>
      <c r="Q28"/>
      <c r="R28"/>
      <c r="S28"/>
      <c r="T28"/>
      <c r="U28"/>
      <c r="V28"/>
      <c r="W28"/>
    </row>
    <row r="29" spans="5:23" ht="22.5" x14ac:dyDescent="0.25">
      <c r="E29" s="36">
        <v>4</v>
      </c>
      <c r="F29" s="36">
        <v>14</v>
      </c>
      <c r="G29" s="36">
        <v>100</v>
      </c>
      <c r="H29" s="36">
        <v>2</v>
      </c>
      <c r="I29" s="140">
        <v>6.5</v>
      </c>
      <c r="O29" t="s">
        <v>18</v>
      </c>
      <c r="P29">
        <v>0.91217872952688062</v>
      </c>
      <c r="Q29"/>
      <c r="R29"/>
      <c r="S29"/>
      <c r="T29"/>
      <c r="U29"/>
      <c r="V29"/>
      <c r="W29"/>
    </row>
    <row r="30" spans="5:23" ht="22.5" x14ac:dyDescent="0.25">
      <c r="E30" s="36">
        <v>5</v>
      </c>
      <c r="F30" s="36">
        <v>56</v>
      </c>
      <c r="G30" s="36">
        <v>50</v>
      </c>
      <c r="H30" s="36">
        <v>2</v>
      </c>
      <c r="I30" s="140">
        <v>4.2</v>
      </c>
      <c r="O30" t="s">
        <v>19</v>
      </c>
      <c r="P30">
        <v>0.86826809429032092</v>
      </c>
      <c r="Q30"/>
      <c r="R30"/>
      <c r="S30"/>
      <c r="T30"/>
      <c r="U30"/>
      <c r="V30"/>
      <c r="W30"/>
    </row>
    <row r="31" spans="5:23" ht="22.5" x14ac:dyDescent="0.25">
      <c r="E31" s="36">
        <v>6</v>
      </c>
      <c r="F31" s="36">
        <v>89</v>
      </c>
      <c r="G31" s="36">
        <v>80</v>
      </c>
      <c r="H31" s="36">
        <v>2</v>
      </c>
      <c r="I31" s="140">
        <v>6.2</v>
      </c>
      <c r="O31" t="s">
        <v>20</v>
      </c>
      <c r="P31">
        <v>0.59145700947005353</v>
      </c>
      <c r="Q31"/>
      <c r="R31"/>
      <c r="S31"/>
      <c r="T31"/>
      <c r="U31"/>
      <c r="V31"/>
      <c r="W31"/>
    </row>
    <row r="32" spans="5:23" ht="21" customHeight="1" thickBot="1" x14ac:dyDescent="0.3">
      <c r="E32" s="36">
        <v>7</v>
      </c>
      <c r="F32" s="36">
        <v>12</v>
      </c>
      <c r="G32" s="36">
        <v>75</v>
      </c>
      <c r="H32" s="36">
        <v>3</v>
      </c>
      <c r="I32" s="140">
        <v>7.4</v>
      </c>
      <c r="O32" s="13" t="s">
        <v>21</v>
      </c>
      <c r="P32" s="13">
        <v>10</v>
      </c>
      <c r="Q32"/>
      <c r="R32"/>
      <c r="S32"/>
      <c r="T32"/>
      <c r="U32"/>
      <c r="V32"/>
      <c r="W32"/>
    </row>
    <row r="33" spans="5:23" ht="24.6" customHeight="1" x14ac:dyDescent="0.25">
      <c r="E33" s="36">
        <v>8</v>
      </c>
      <c r="F33" s="36">
        <v>67</v>
      </c>
      <c r="G33" s="36">
        <v>65</v>
      </c>
      <c r="H33" s="36">
        <v>4</v>
      </c>
      <c r="I33" s="140">
        <v>6</v>
      </c>
      <c r="O33"/>
      <c r="P33"/>
      <c r="Q33"/>
      <c r="R33"/>
      <c r="S33"/>
      <c r="T33"/>
      <c r="U33"/>
      <c r="V33"/>
      <c r="W33"/>
    </row>
    <row r="34" spans="5:23" ht="23.45" customHeight="1" thickBot="1" x14ac:dyDescent="0.3">
      <c r="E34" s="36">
        <v>9</v>
      </c>
      <c r="F34" s="36">
        <v>23</v>
      </c>
      <c r="G34" s="36">
        <v>90</v>
      </c>
      <c r="H34" s="36">
        <v>3</v>
      </c>
      <c r="I34" s="140">
        <v>7.6</v>
      </c>
      <c r="O34" t="s">
        <v>22</v>
      </c>
      <c r="P34"/>
      <c r="Q34"/>
      <c r="R34"/>
      <c r="S34"/>
      <c r="T34"/>
      <c r="U34"/>
      <c r="V34"/>
      <c r="W34"/>
    </row>
    <row r="35" spans="5:23" ht="21" customHeight="1" x14ac:dyDescent="0.25">
      <c r="E35" s="36">
        <v>10</v>
      </c>
      <c r="F35" s="36">
        <v>47</v>
      </c>
      <c r="G35" s="36">
        <v>90</v>
      </c>
      <c r="H35" s="36">
        <v>2</v>
      </c>
      <c r="I35" s="140">
        <v>6.1</v>
      </c>
      <c r="O35" s="14"/>
      <c r="P35" s="14" t="s">
        <v>27</v>
      </c>
      <c r="Q35" s="14" t="s">
        <v>28</v>
      </c>
      <c r="R35" s="14" t="s">
        <v>29</v>
      </c>
      <c r="S35" s="14" t="s">
        <v>30</v>
      </c>
      <c r="T35" s="14" t="s">
        <v>31</v>
      </c>
      <c r="U35"/>
      <c r="V35"/>
      <c r="W35"/>
    </row>
    <row r="36" spans="5:23" ht="25.15" customHeight="1" x14ac:dyDescent="0.25">
      <c r="G36" s="11"/>
      <c r="H36" s="11"/>
      <c r="I36" s="11"/>
      <c r="O36" t="s">
        <v>23</v>
      </c>
      <c r="P36">
        <v>3</v>
      </c>
      <c r="Q36">
        <v>21.801071635692455</v>
      </c>
      <c r="R36">
        <v>7.2670238785641521</v>
      </c>
      <c r="S36">
        <v>20.773526154033114</v>
      </c>
      <c r="T36">
        <v>1.4319701036724227E-3</v>
      </c>
      <c r="U36"/>
      <c r="V36"/>
      <c r="W36"/>
    </row>
    <row r="37" spans="5:23" ht="22.9" customHeight="1" x14ac:dyDescent="0.25">
      <c r="O37" t="s">
        <v>24</v>
      </c>
      <c r="P37">
        <v>6</v>
      </c>
      <c r="Q37">
        <v>2.0989283643075538</v>
      </c>
      <c r="R37">
        <v>0.34982139405125895</v>
      </c>
      <c r="S37"/>
      <c r="T37"/>
      <c r="U37"/>
      <c r="V37"/>
      <c r="W37"/>
    </row>
    <row r="38" spans="5:23" ht="21.6" customHeight="1" thickBot="1" x14ac:dyDescent="0.3">
      <c r="O38" s="13" t="s">
        <v>25</v>
      </c>
      <c r="P38" s="13">
        <v>9</v>
      </c>
      <c r="Q38" s="13">
        <v>23.900000000000009</v>
      </c>
      <c r="R38" s="13"/>
      <c r="S38" s="13"/>
      <c r="T38" s="13"/>
      <c r="U38"/>
      <c r="V38"/>
      <c r="W38"/>
    </row>
    <row r="39" spans="5:23" ht="15.75" thickBot="1" x14ac:dyDescent="0.3">
      <c r="O39"/>
      <c r="P39"/>
      <c r="Q39"/>
      <c r="R39"/>
      <c r="S39"/>
      <c r="T39"/>
      <c r="U39"/>
      <c r="V39"/>
      <c r="W39"/>
    </row>
    <row r="40" spans="5:23" ht="22.9" customHeight="1" x14ac:dyDescent="0.25">
      <c r="O40" s="14"/>
      <c r="P40" s="14" t="s">
        <v>32</v>
      </c>
      <c r="Q40" s="14" t="s">
        <v>20</v>
      </c>
      <c r="R40" s="14" t="s">
        <v>33</v>
      </c>
      <c r="S40" s="14" t="s">
        <v>34</v>
      </c>
      <c r="T40" s="14" t="s">
        <v>35</v>
      </c>
      <c r="U40" s="14" t="s">
        <v>36</v>
      </c>
      <c r="V40" s="14" t="s">
        <v>37</v>
      </c>
      <c r="W40" s="14" t="s">
        <v>38</v>
      </c>
    </row>
    <row r="41" spans="5:23" ht="22.9" customHeight="1" x14ac:dyDescent="0.35">
      <c r="O41" s="147" t="s">
        <v>26</v>
      </c>
      <c r="P41" s="148">
        <v>-0.10335420232758796</v>
      </c>
      <c r="Q41">
        <v>1.4093095597810272</v>
      </c>
      <c r="R41">
        <v>-7.3336763814790776E-2</v>
      </c>
      <c r="S41">
        <v>0.94392186971759995</v>
      </c>
      <c r="T41">
        <v>-3.5518104660876837</v>
      </c>
      <c r="U41">
        <v>3.3451020614325078</v>
      </c>
      <c r="V41">
        <v>-3.5518104660876837</v>
      </c>
      <c r="W41">
        <v>3.3451020614325078</v>
      </c>
    </row>
    <row r="42" spans="5:23" ht="22.9" customHeight="1" x14ac:dyDescent="0.35">
      <c r="O42" s="147" t="s">
        <v>39</v>
      </c>
      <c r="P42" s="148">
        <v>-6.8781190225057111E-3</v>
      </c>
      <c r="Q42">
        <v>9.0848822979503596E-3</v>
      </c>
      <c r="R42">
        <v>-0.75709500650960371</v>
      </c>
      <c r="S42">
        <v>0.47766023108648359</v>
      </c>
      <c r="T42">
        <v>-2.9108025183617593E-2</v>
      </c>
      <c r="U42">
        <v>1.535178713860617E-2</v>
      </c>
      <c r="V42">
        <v>-2.9108025183617593E-2</v>
      </c>
      <c r="W42">
        <v>1.535178713860617E-2</v>
      </c>
    </row>
    <row r="43" spans="5:23" ht="22.9" customHeight="1" x14ac:dyDescent="0.35">
      <c r="O43" s="147" t="s">
        <v>40</v>
      </c>
      <c r="P43" s="148">
        <v>5.6673761763380535E-2</v>
      </c>
      <c r="Q43">
        <v>1.1783363601396165E-2</v>
      </c>
      <c r="R43">
        <v>4.8096421090379895</v>
      </c>
      <c r="S43">
        <v>2.9713206762422666E-3</v>
      </c>
      <c r="T43">
        <v>2.784090972077399E-2</v>
      </c>
      <c r="U43">
        <v>8.5506613805987078E-2</v>
      </c>
      <c r="V43">
        <v>2.784090972077399E-2</v>
      </c>
      <c r="W43">
        <v>8.5506613805987078E-2</v>
      </c>
    </row>
    <row r="44" spans="5:23" ht="22.9" customHeight="1" thickBot="1" x14ac:dyDescent="0.4">
      <c r="O44" s="147" t="s">
        <v>60</v>
      </c>
      <c r="P44" s="148">
        <v>0.87459457907943672</v>
      </c>
      <c r="Q44" s="13">
        <v>0.23711953642357858</v>
      </c>
      <c r="R44" s="13">
        <v>3.6884121497146669</v>
      </c>
      <c r="S44" s="13">
        <v>1.0227987902370204E-2</v>
      </c>
      <c r="T44" s="13">
        <v>0.294383975266581</v>
      </c>
      <c r="U44" s="13">
        <v>1.4548051828922923</v>
      </c>
      <c r="V44" s="13">
        <v>0.294383975266581</v>
      </c>
      <c r="W44" s="13">
        <v>1.4548051828922923</v>
      </c>
    </row>
    <row r="45" spans="5:23" ht="18.600000000000001" customHeight="1" x14ac:dyDescent="0.25"/>
    <row r="46" spans="5:23" ht="18.600000000000001" customHeight="1" x14ac:dyDescent="0.25"/>
    <row r="47" spans="5:23" ht="30" customHeight="1" x14ac:dyDescent="0.25"/>
    <row r="48" spans="5:23" ht="16.899999999999999" customHeight="1" x14ac:dyDescent="0.25">
      <c r="M48" s="2"/>
    </row>
    <row r="49" spans="2:13" ht="15" customHeight="1" x14ac:dyDescent="0.25">
      <c r="M49" s="4"/>
    </row>
    <row r="50" spans="2:13" ht="15" customHeight="1" x14ac:dyDescent="0.25">
      <c r="B50" s="303">
        <f>-0.10335-(0.00688*120)+(0.05667*7)+(0.87459*24)</f>
        <v>20.457899999999999</v>
      </c>
      <c r="C50" s="303"/>
      <c r="D50" s="303"/>
      <c r="M50" s="4"/>
    </row>
    <row r="51" spans="2:13" ht="24.75" customHeight="1" x14ac:dyDescent="0.25">
      <c r="B51" s="303"/>
      <c r="C51" s="303"/>
      <c r="D51" s="303"/>
      <c r="M51" s="4"/>
    </row>
    <row r="52" spans="2:13" x14ac:dyDescent="0.25">
      <c r="M52" s="4"/>
    </row>
    <row r="53" spans="2:13" x14ac:dyDescent="0.25">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08" t="s">
        <v>41</v>
      </c>
      <c r="F24" s="304" t="s">
        <v>109</v>
      </c>
      <c r="G24" s="304" t="s">
        <v>110</v>
      </c>
      <c r="H24" s="304" t="s">
        <v>111</v>
      </c>
      <c r="I24" s="306" t="s">
        <v>6</v>
      </c>
    </row>
    <row r="25" spans="5:9" x14ac:dyDescent="0.25">
      <c r="E25" s="309"/>
      <c r="F25" s="305"/>
      <c r="G25" s="305"/>
      <c r="H25" s="305"/>
      <c r="I25" s="307"/>
    </row>
    <row r="26" spans="5:9" ht="22.5" x14ac:dyDescent="0.25">
      <c r="E26" s="137">
        <v>1</v>
      </c>
      <c r="F26" s="36">
        <v>12</v>
      </c>
      <c r="G26" s="36">
        <v>100</v>
      </c>
      <c r="H26" s="36">
        <v>4</v>
      </c>
      <c r="I26" s="138">
        <v>9.3000000000000007</v>
      </c>
    </row>
    <row r="27" spans="5:9" ht="22.5" x14ac:dyDescent="0.25">
      <c r="E27" s="137">
        <v>2</v>
      </c>
      <c r="F27" s="36">
        <v>45</v>
      </c>
      <c r="G27" s="36">
        <v>50</v>
      </c>
      <c r="H27" s="36">
        <v>3</v>
      </c>
      <c r="I27" s="138">
        <v>4.8</v>
      </c>
    </row>
    <row r="28" spans="5:9" ht="22.5" x14ac:dyDescent="0.25">
      <c r="E28" s="137">
        <v>3</v>
      </c>
      <c r="F28" s="36">
        <v>23</v>
      </c>
      <c r="G28" s="36">
        <v>100</v>
      </c>
      <c r="H28" s="36">
        <v>4</v>
      </c>
      <c r="I28" s="138">
        <v>8.9</v>
      </c>
    </row>
    <row r="29" spans="5:9" ht="22.5" x14ac:dyDescent="0.25">
      <c r="E29" s="137">
        <v>4</v>
      </c>
      <c r="F29" s="36">
        <v>14</v>
      </c>
      <c r="G29" s="36">
        <v>100</v>
      </c>
      <c r="H29" s="36">
        <v>2</v>
      </c>
      <c r="I29" s="138">
        <v>6.5</v>
      </c>
    </row>
    <row r="30" spans="5:9" ht="22.5" x14ac:dyDescent="0.25">
      <c r="E30" s="137">
        <v>5</v>
      </c>
      <c r="F30" s="36">
        <v>56</v>
      </c>
      <c r="G30" s="36">
        <v>50</v>
      </c>
      <c r="H30" s="36">
        <v>2</v>
      </c>
      <c r="I30" s="138">
        <v>4.2</v>
      </c>
    </row>
    <row r="31" spans="5:9" ht="22.5" x14ac:dyDescent="0.25">
      <c r="E31" s="137">
        <v>6</v>
      </c>
      <c r="F31" s="36">
        <v>89</v>
      </c>
      <c r="G31" s="36">
        <v>80</v>
      </c>
      <c r="H31" s="36">
        <v>2</v>
      </c>
      <c r="I31" s="138">
        <v>6.2</v>
      </c>
    </row>
    <row r="32" spans="5:9" ht="21" customHeight="1" x14ac:dyDescent="0.25">
      <c r="E32" s="137">
        <v>7</v>
      </c>
      <c r="F32" s="36">
        <v>12</v>
      </c>
      <c r="G32" s="36">
        <v>75</v>
      </c>
      <c r="H32" s="36">
        <v>3</v>
      </c>
      <c r="I32" s="138">
        <v>7.4</v>
      </c>
    </row>
    <row r="33" spans="5:13" ht="24.6" customHeight="1" x14ac:dyDescent="0.25">
      <c r="E33" s="137">
        <v>8</v>
      </c>
      <c r="F33" s="36">
        <v>67</v>
      </c>
      <c r="G33" s="36">
        <v>65</v>
      </c>
      <c r="H33" s="36">
        <v>4</v>
      </c>
      <c r="I33" s="138">
        <v>6</v>
      </c>
    </row>
    <row r="34" spans="5:13" ht="23.45" customHeight="1" x14ac:dyDescent="0.25">
      <c r="E34" s="137">
        <v>9</v>
      </c>
      <c r="F34" s="36">
        <v>23</v>
      </c>
      <c r="G34" s="36">
        <v>90</v>
      </c>
      <c r="H34" s="36">
        <v>3</v>
      </c>
      <c r="I34" s="138">
        <v>7.6</v>
      </c>
    </row>
    <row r="35" spans="5:13" ht="21" customHeight="1" x14ac:dyDescent="0.25">
      <c r="E35" s="137">
        <v>10</v>
      </c>
      <c r="F35" s="36">
        <v>47</v>
      </c>
      <c r="G35" s="36">
        <v>90</v>
      </c>
      <c r="H35" s="36">
        <v>2</v>
      </c>
      <c r="I35" s="138">
        <v>6.1</v>
      </c>
    </row>
    <row r="36" spans="5:13" ht="25.15" customHeight="1" x14ac:dyDescent="0.25">
      <c r="G36" s="11"/>
      <c r="H36" s="11"/>
      <c r="I36" s="11"/>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D5:Q46"/>
  <sheetViews>
    <sheetView zoomScale="60" zoomScaleNormal="60" workbookViewId="0">
      <selection activeCell="AG52" sqref="A1:AG5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5" spans="4:4" x14ac:dyDescent="0.25">
      <c r="D5" s="190"/>
    </row>
    <row r="20" spans="6:17" x14ac:dyDescent="0.25">
      <c r="G20" s="7"/>
      <c r="H20" s="7"/>
    </row>
    <row r="21" spans="6:17" x14ac:dyDescent="0.25">
      <c r="F21" s="2"/>
      <c r="G21" s="8" t="s">
        <v>3</v>
      </c>
      <c r="H21" s="8" t="s">
        <v>2</v>
      </c>
      <c r="I21" s="2"/>
    </row>
    <row r="22" spans="6:17" x14ac:dyDescent="0.25">
      <c r="F22" s="2"/>
      <c r="G22" s="9">
        <v>1</v>
      </c>
      <c r="H22" s="10">
        <v>600</v>
      </c>
      <c r="I22" s="2"/>
    </row>
    <row r="23" spans="6:17" x14ac:dyDescent="0.25">
      <c r="F23" s="2"/>
      <c r="G23" s="9">
        <v>2</v>
      </c>
      <c r="H23" s="10">
        <v>1550</v>
      </c>
      <c r="I23" s="2"/>
    </row>
    <row r="24" spans="6:17" x14ac:dyDescent="0.25">
      <c r="F24" s="2"/>
      <c r="G24" s="9">
        <v>3</v>
      </c>
      <c r="H24" s="10">
        <v>1500</v>
      </c>
      <c r="I24" s="2"/>
    </row>
    <row r="25" spans="6:17" x14ac:dyDescent="0.25">
      <c r="F25" s="2"/>
      <c r="G25" s="9">
        <v>4</v>
      </c>
      <c r="H25" s="10">
        <v>1500</v>
      </c>
      <c r="I25" s="2"/>
    </row>
    <row r="26" spans="6:17" x14ac:dyDescent="0.25">
      <c r="F26" s="2"/>
      <c r="G26" s="9">
        <v>5</v>
      </c>
      <c r="H26" s="10">
        <v>2400</v>
      </c>
      <c r="I26" s="2"/>
    </row>
    <row r="27" spans="6:17" ht="21" customHeight="1" x14ac:dyDescent="0.25">
      <c r="F27" s="2"/>
      <c r="G27" s="9">
        <v>6</v>
      </c>
      <c r="H27" s="10">
        <v>3100</v>
      </c>
      <c r="I27" s="2"/>
    </row>
    <row r="28" spans="6:17" ht="24.6" customHeight="1" x14ac:dyDescent="0.25">
      <c r="F28" s="2"/>
      <c r="G28" s="9">
        <v>7</v>
      </c>
      <c r="H28" s="10">
        <v>2600</v>
      </c>
      <c r="I28" s="2"/>
      <c r="O28" s="310">
        <f>(359.62*38)+441.67</f>
        <v>14107.23</v>
      </c>
      <c r="P28" s="310"/>
      <c r="Q28" s="310"/>
    </row>
    <row r="29" spans="6:17" ht="23.45" customHeight="1" x14ac:dyDescent="0.25">
      <c r="F29" s="2"/>
      <c r="G29" s="9">
        <v>8</v>
      </c>
      <c r="H29" s="10">
        <v>2900</v>
      </c>
      <c r="I29" s="2"/>
      <c r="O29" s="310"/>
      <c r="P29" s="310"/>
      <c r="Q29" s="310"/>
    </row>
    <row r="30" spans="6:17" ht="21" customHeight="1" x14ac:dyDescent="0.25">
      <c r="F30" s="2"/>
      <c r="G30" s="9">
        <v>9</v>
      </c>
      <c r="H30" s="10">
        <v>3800</v>
      </c>
      <c r="I30" s="2"/>
      <c r="O30" s="310"/>
      <c r="P30" s="310"/>
      <c r="Q30" s="310"/>
    </row>
    <row r="31" spans="6:17" ht="25.15" customHeight="1" x14ac:dyDescent="0.25">
      <c r="F31" s="2"/>
      <c r="G31" s="9">
        <v>10</v>
      </c>
      <c r="H31" s="10">
        <v>4500</v>
      </c>
      <c r="I31" s="2"/>
      <c r="O31" s="310"/>
      <c r="P31" s="310"/>
      <c r="Q31" s="310"/>
    </row>
    <row r="32" spans="6:17" ht="22.9" customHeight="1" x14ac:dyDescent="0.25">
      <c r="F32" s="2"/>
      <c r="G32" s="9">
        <v>11</v>
      </c>
      <c r="H32" s="10">
        <v>4000</v>
      </c>
      <c r="I32" s="2"/>
      <c r="O32" s="310"/>
      <c r="P32" s="310"/>
      <c r="Q32" s="310"/>
    </row>
    <row r="33" spans="6:13" ht="25.15" customHeight="1" x14ac:dyDescent="0.25">
      <c r="F33" s="2"/>
      <c r="G33" s="9">
        <v>12</v>
      </c>
      <c r="H33" s="10">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7"/>
      <c r="H20" s="7"/>
      <c r="N20" s="90"/>
      <c r="O20" s="90"/>
      <c r="P20" s="90"/>
      <c r="Q20" s="90"/>
      <c r="R20" s="90"/>
      <c r="S20" s="90"/>
      <c r="T20" s="90"/>
      <c r="U20" s="90"/>
      <c r="V20" s="90"/>
      <c r="W20" s="90"/>
    </row>
    <row r="21" spans="6:23" x14ac:dyDescent="0.25">
      <c r="F21" s="2"/>
      <c r="G21" s="8" t="s">
        <v>3</v>
      </c>
      <c r="H21" s="8" t="s">
        <v>2</v>
      </c>
      <c r="I21" s="2"/>
      <c r="N21" s="90"/>
      <c r="O21" s="90"/>
      <c r="P21" s="90"/>
      <c r="Q21" s="90"/>
      <c r="R21" s="90"/>
      <c r="S21" s="90"/>
      <c r="T21" s="90"/>
      <c r="U21" s="90"/>
      <c r="V21" s="90"/>
      <c r="W21" s="90"/>
    </row>
    <row r="22" spans="6:23" x14ac:dyDescent="0.25">
      <c r="F22" s="2"/>
      <c r="G22" s="9">
        <v>1</v>
      </c>
      <c r="H22" s="10">
        <v>600</v>
      </c>
      <c r="I22" s="2"/>
      <c r="N22" s="90"/>
      <c r="O22" s="90"/>
      <c r="P22" s="90"/>
      <c r="Q22" s="90"/>
      <c r="R22" s="90"/>
      <c r="S22" s="90"/>
      <c r="T22" s="90"/>
      <c r="U22" s="90"/>
      <c r="V22" s="90"/>
      <c r="W22" s="90"/>
    </row>
    <row r="23" spans="6:23" x14ac:dyDescent="0.25">
      <c r="F23" s="2"/>
      <c r="G23" s="9">
        <v>2</v>
      </c>
      <c r="H23" s="10">
        <v>1550</v>
      </c>
      <c r="I23" s="2"/>
      <c r="N23" s="90"/>
      <c r="O23" s="90"/>
      <c r="P23" s="90"/>
      <c r="Q23" s="90"/>
      <c r="R23" s="90"/>
      <c r="S23" s="90"/>
      <c r="T23" s="90"/>
      <c r="U23" s="90"/>
      <c r="V23" s="90"/>
      <c r="W23" s="90"/>
    </row>
    <row r="24" spans="6:23" x14ac:dyDescent="0.25">
      <c r="F24" s="2"/>
      <c r="G24" s="9">
        <v>3</v>
      </c>
      <c r="H24" s="10">
        <v>1500</v>
      </c>
      <c r="I24" s="2"/>
      <c r="N24" s="90"/>
      <c r="O24" s="90"/>
      <c r="P24" s="90"/>
      <c r="Q24" s="90"/>
      <c r="R24" s="90"/>
      <c r="S24" s="90"/>
      <c r="T24" s="90"/>
      <c r="U24" s="90"/>
      <c r="V24" s="90"/>
      <c r="W24" s="90"/>
    </row>
    <row r="25" spans="6:23" x14ac:dyDescent="0.25">
      <c r="F25" s="2"/>
      <c r="G25" s="9">
        <v>4</v>
      </c>
      <c r="H25" s="10">
        <v>1500</v>
      </c>
      <c r="I25" s="2"/>
      <c r="N25" s="90"/>
      <c r="O25" s="90"/>
      <c r="P25" s="90"/>
      <c r="Q25" s="90"/>
      <c r="R25" s="90"/>
      <c r="S25" s="90"/>
      <c r="T25" s="90"/>
      <c r="U25" s="90"/>
      <c r="V25" s="90"/>
      <c r="W25" s="90"/>
    </row>
    <row r="26" spans="6:23" x14ac:dyDescent="0.25">
      <c r="F26" s="2"/>
      <c r="G26" s="9">
        <v>5</v>
      </c>
      <c r="H26" s="10">
        <v>2400</v>
      </c>
      <c r="I26" s="2"/>
      <c r="N26" s="90"/>
      <c r="O26" s="90"/>
      <c r="P26" s="90"/>
      <c r="Q26" s="90"/>
      <c r="R26" s="90"/>
      <c r="S26" s="90"/>
      <c r="T26" s="90"/>
      <c r="U26" s="90"/>
      <c r="V26" s="90"/>
      <c r="W26" s="90"/>
    </row>
    <row r="27" spans="6:23" ht="21" customHeight="1" x14ac:dyDescent="0.25">
      <c r="F27" s="2"/>
      <c r="G27" s="9">
        <v>6</v>
      </c>
      <c r="H27" s="10">
        <v>3100</v>
      </c>
      <c r="I27" s="2"/>
      <c r="N27" s="90"/>
      <c r="O27" s="90"/>
      <c r="P27" s="90"/>
      <c r="Q27" s="90"/>
      <c r="R27" s="90"/>
      <c r="S27" s="90"/>
      <c r="T27" s="90"/>
      <c r="U27" s="90"/>
      <c r="V27" s="90"/>
      <c r="W27" s="90"/>
    </row>
    <row r="28" spans="6:23" ht="24.6" customHeight="1" x14ac:dyDescent="0.25">
      <c r="F28" s="2"/>
      <c r="G28" s="9">
        <v>7</v>
      </c>
      <c r="H28" s="10">
        <v>2600</v>
      </c>
      <c r="I28" s="2"/>
      <c r="N28" s="90"/>
      <c r="O28" s="90"/>
      <c r="P28" s="90"/>
      <c r="Q28" s="90"/>
      <c r="R28" s="90"/>
      <c r="S28" s="90"/>
      <c r="T28" s="90"/>
      <c r="U28" s="90"/>
      <c r="V28" s="90"/>
      <c r="W28" s="90"/>
    </row>
    <row r="29" spans="6:23" ht="23.45" customHeight="1" x14ac:dyDescent="0.25">
      <c r="F29" s="2"/>
      <c r="G29" s="9">
        <v>8</v>
      </c>
      <c r="H29" s="10">
        <v>2900</v>
      </c>
      <c r="I29" s="2"/>
      <c r="N29" s="90"/>
      <c r="O29" s="90"/>
      <c r="P29" s="90"/>
      <c r="Q29" s="90"/>
      <c r="R29" s="90"/>
      <c r="S29" s="90"/>
      <c r="T29" s="90"/>
      <c r="U29" s="90"/>
      <c r="V29" s="90"/>
      <c r="W29" s="90"/>
    </row>
    <row r="30" spans="6:23" ht="21" customHeight="1" x14ac:dyDescent="0.25">
      <c r="F30" s="2"/>
      <c r="G30" s="9">
        <v>9</v>
      </c>
      <c r="H30" s="10">
        <v>3800</v>
      </c>
      <c r="I30" s="2"/>
      <c r="N30" s="90"/>
      <c r="O30" s="90"/>
      <c r="P30" s="90"/>
      <c r="Q30" s="90"/>
      <c r="R30" s="90"/>
      <c r="S30" s="90"/>
      <c r="T30" s="90"/>
      <c r="U30" s="90"/>
      <c r="V30" s="90"/>
      <c r="W30" s="90"/>
    </row>
    <row r="31" spans="6:23" ht="25.15" customHeight="1" x14ac:dyDescent="0.25">
      <c r="F31" s="2"/>
      <c r="G31" s="9">
        <v>10</v>
      </c>
      <c r="H31" s="10">
        <v>4500</v>
      </c>
      <c r="I31" s="2"/>
      <c r="N31" s="90"/>
      <c r="O31" s="90"/>
      <c r="P31" s="90"/>
      <c r="Q31" s="90"/>
      <c r="R31" s="90"/>
      <c r="S31" s="90"/>
      <c r="T31" s="90"/>
      <c r="U31" s="90"/>
      <c r="V31" s="90"/>
      <c r="W31" s="90"/>
    </row>
    <row r="32" spans="6:23" ht="22.9" customHeight="1" x14ac:dyDescent="0.25">
      <c r="F32" s="2"/>
      <c r="G32" s="9">
        <v>11</v>
      </c>
      <c r="H32" s="10">
        <v>4000</v>
      </c>
      <c r="I32" s="2"/>
      <c r="N32" s="90"/>
      <c r="O32" s="90"/>
      <c r="P32" s="90"/>
      <c r="Q32" s="90"/>
      <c r="R32" s="90"/>
      <c r="S32" s="90"/>
      <c r="T32" s="90"/>
      <c r="U32" s="90"/>
      <c r="V32" s="90"/>
      <c r="W32" s="90"/>
    </row>
    <row r="33" spans="6:23" ht="25.15" customHeight="1" x14ac:dyDescent="0.25">
      <c r="F33" s="2"/>
      <c r="G33" s="9">
        <v>12</v>
      </c>
      <c r="H33" s="10">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M25:V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5703125" style="3" customWidth="1"/>
    <col min="16" max="16" width="15.85546875" style="3" customWidth="1"/>
    <col min="17" max="17" width="9" style="3" customWidth="1"/>
    <col min="18" max="18" width="11.42578125" style="3" customWidth="1"/>
    <col min="19" max="19" width="15.42578125" style="3" customWidth="1"/>
    <col min="20" max="20" width="10.28515625" style="3" customWidth="1"/>
    <col min="21" max="22" width="9.28515625" style="3" customWidth="1"/>
    <col min="23" max="16384" width="9.140625" style="3"/>
  </cols>
  <sheetData>
    <row r="25" spans="15:22" ht="21" customHeight="1" x14ac:dyDescent="0.25">
      <c r="U25" s="311">
        <f>(1047.5-1050)/(1000-1050)</f>
        <v>0.05</v>
      </c>
      <c r="V25" s="311"/>
    </row>
    <row r="26" spans="15:22" ht="21" customHeight="1" x14ac:dyDescent="0.25">
      <c r="U26" s="311"/>
      <c r="V26" s="311"/>
    </row>
    <row r="27" spans="15:22" ht="21" customHeight="1" x14ac:dyDescent="0.25">
      <c r="U27" s="311"/>
      <c r="V27" s="311"/>
    </row>
    <row r="28" spans="15:22" ht="21" customHeight="1" x14ac:dyDescent="0.25"/>
    <row r="29" spans="15:22" ht="21" customHeight="1" x14ac:dyDescent="0.25"/>
    <row r="30" spans="15:22" ht="21" customHeight="1" x14ac:dyDescent="0.25"/>
    <row r="31" spans="15:22" ht="21" customHeight="1" x14ac:dyDescent="0.25"/>
    <row r="32" spans="15:22" ht="21" customHeight="1" x14ac:dyDescent="0.25">
      <c r="O32" s="18" t="s">
        <v>71</v>
      </c>
      <c r="P32" s="18" t="s">
        <v>124</v>
      </c>
      <c r="S32"/>
    </row>
    <row r="33" spans="13:19" ht="24.6" customHeight="1" x14ac:dyDescent="0.35">
      <c r="O33" s="187">
        <v>1</v>
      </c>
      <c r="P33" s="33">
        <v>400</v>
      </c>
      <c r="R33" s="186">
        <v>1</v>
      </c>
      <c r="S33" s="184" t="e">
        <v>#N/A</v>
      </c>
    </row>
    <row r="34" spans="13:19" ht="26.45" customHeight="1" x14ac:dyDescent="0.5">
      <c r="O34" s="187">
        <v>2</v>
      </c>
      <c r="P34" s="33">
        <v>430</v>
      </c>
      <c r="R34" s="185">
        <v>2</v>
      </c>
      <c r="S34" s="184">
        <f>P33</f>
        <v>400</v>
      </c>
    </row>
    <row r="35" spans="13:19" ht="30" customHeight="1" x14ac:dyDescent="0.5">
      <c r="O35" s="187">
        <v>3</v>
      </c>
      <c r="P35" s="33">
        <v>420</v>
      </c>
      <c r="R35" s="185">
        <v>3</v>
      </c>
      <c r="S35" s="184">
        <f t="shared" ref="S35:S43" si="0">0.2*P34+0.8*S34</f>
        <v>406</v>
      </c>
    </row>
    <row r="36" spans="13:19" ht="25.15" customHeight="1" x14ac:dyDescent="0.5">
      <c r="O36" s="187">
        <v>4</v>
      </c>
      <c r="P36" s="33">
        <v>440</v>
      </c>
      <c r="R36" s="185">
        <v>4</v>
      </c>
      <c r="S36" s="184">
        <f t="shared" si="0"/>
        <v>408.8</v>
      </c>
    </row>
    <row r="37" spans="13:19" ht="24" customHeight="1" x14ac:dyDescent="0.5">
      <c r="O37" s="187">
        <v>5</v>
      </c>
      <c r="P37" s="33">
        <v>460</v>
      </c>
      <c r="R37" s="185">
        <v>5</v>
      </c>
      <c r="S37" s="184">
        <f t="shared" si="0"/>
        <v>415.04</v>
      </c>
    </row>
    <row r="38" spans="13:19" ht="29.45" customHeight="1" x14ac:dyDescent="0.5">
      <c r="O38" s="187">
        <v>6</v>
      </c>
      <c r="P38" s="33">
        <v>440</v>
      </c>
      <c r="R38" s="185">
        <v>6</v>
      </c>
      <c r="S38" s="184">
        <f t="shared" si="0"/>
        <v>424.03200000000004</v>
      </c>
    </row>
    <row r="39" spans="13:19" ht="33.75" x14ac:dyDescent="0.5">
      <c r="O39" s="187">
        <v>7</v>
      </c>
      <c r="P39" s="33">
        <v>470</v>
      </c>
      <c r="R39" s="185">
        <v>7</v>
      </c>
      <c r="S39" s="184">
        <f t="shared" si="0"/>
        <v>427.22560000000004</v>
      </c>
    </row>
    <row r="40" spans="13:19" ht="22.9" customHeight="1" x14ac:dyDescent="0.5">
      <c r="O40" s="187">
        <v>8</v>
      </c>
      <c r="P40" s="33">
        <v>430</v>
      </c>
      <c r="R40" s="185">
        <v>8</v>
      </c>
      <c r="S40" s="184">
        <f t="shared" si="0"/>
        <v>435.78048000000007</v>
      </c>
    </row>
    <row r="41" spans="13:19" ht="28.15" customHeight="1" x14ac:dyDescent="0.5">
      <c r="O41" s="187">
        <v>9</v>
      </c>
      <c r="P41" s="33">
        <v>440</v>
      </c>
      <c r="R41" s="185">
        <v>9</v>
      </c>
      <c r="S41" s="184">
        <f t="shared" si="0"/>
        <v>434.62438400000008</v>
      </c>
    </row>
    <row r="42" spans="13:19" ht="24.6" customHeight="1" x14ac:dyDescent="0.5">
      <c r="O42" s="187">
        <v>10</v>
      </c>
      <c r="P42" s="33">
        <v>420</v>
      </c>
      <c r="R42" s="185">
        <v>10</v>
      </c>
      <c r="S42" s="184">
        <f t="shared" si="0"/>
        <v>435.69950720000008</v>
      </c>
    </row>
    <row r="43" spans="13:19" ht="30" customHeight="1" x14ac:dyDescent="0.5">
      <c r="P43" s="188"/>
      <c r="R43" s="185">
        <v>11</v>
      </c>
      <c r="S43" s="189">
        <f t="shared" si="0"/>
        <v>432.55960576000007</v>
      </c>
    </row>
    <row r="44" spans="13:19" ht="16.899999999999999" customHeight="1" x14ac:dyDescent="0.25">
      <c r="M44" s="2"/>
    </row>
    <row r="45" spans="13:19" ht="15" customHeight="1" x14ac:dyDescent="0.25">
      <c r="M45" s="4"/>
    </row>
    <row r="46" spans="13:19" x14ac:dyDescent="0.25">
      <c r="M46" s="4"/>
    </row>
    <row r="47" spans="13:19" x14ac:dyDescent="0.25">
      <c r="M47" s="4"/>
    </row>
    <row r="48" spans="13:19"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U25:V27"/>
  </mergeCells>
  <pageMargins left="0.7" right="0.7" top="0.75" bottom="0.75" header="0.3" footer="0.3"/>
  <pageSetup scale="3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Q25:R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3.42578125" style="3" customWidth="1"/>
    <col min="18" max="18" width="14.5703125" style="3" customWidth="1"/>
    <col min="19" max="20" width="10.28515625" style="3" customWidth="1"/>
    <col min="21" max="22" width="9.28515625" style="3" customWidth="1"/>
    <col min="23"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7:18" ht="24.6" customHeight="1" x14ac:dyDescent="0.25">
      <c r="Q33" s="18" t="s">
        <v>71</v>
      </c>
      <c r="R33" s="18" t="s">
        <v>124</v>
      </c>
    </row>
    <row r="34" spans="17:18" ht="23.45" customHeight="1" x14ac:dyDescent="0.25">
      <c r="Q34" s="18">
        <v>1</v>
      </c>
      <c r="R34" s="18">
        <v>400</v>
      </c>
    </row>
    <row r="35" spans="17:18" ht="21" customHeight="1" x14ac:dyDescent="0.25">
      <c r="Q35" s="18">
        <v>2</v>
      </c>
      <c r="R35" s="18">
        <v>430</v>
      </c>
    </row>
    <row r="36" spans="17:18" ht="25.15" customHeight="1" x14ac:dyDescent="0.25">
      <c r="Q36" s="18">
        <v>3</v>
      </c>
      <c r="R36" s="18">
        <v>420</v>
      </c>
    </row>
    <row r="37" spans="17:18" ht="22.9" customHeight="1" x14ac:dyDescent="0.25">
      <c r="Q37" s="18">
        <v>4</v>
      </c>
      <c r="R37" s="18">
        <v>440</v>
      </c>
    </row>
    <row r="38" spans="17:18" ht="21.6" customHeight="1" x14ac:dyDescent="0.25">
      <c r="Q38" s="18">
        <v>5</v>
      </c>
      <c r="R38" s="18">
        <v>460</v>
      </c>
    </row>
    <row r="39" spans="17:18" ht="20.45" customHeight="1" x14ac:dyDescent="0.25">
      <c r="Q39" s="18">
        <v>6</v>
      </c>
      <c r="R39" s="18">
        <v>440</v>
      </c>
    </row>
    <row r="40" spans="17:18" ht="22.9" customHeight="1" x14ac:dyDescent="0.25">
      <c r="Q40" s="18">
        <v>7</v>
      </c>
      <c r="R40" s="18">
        <v>470</v>
      </c>
    </row>
    <row r="41" spans="17:18" ht="21.6" customHeight="1" x14ac:dyDescent="0.25">
      <c r="Q41" s="18">
        <v>8</v>
      </c>
      <c r="R41" s="18">
        <v>430</v>
      </c>
    </row>
    <row r="42" spans="17:18" ht="21.6" customHeight="1" x14ac:dyDescent="0.25">
      <c r="Q42" s="18">
        <v>9</v>
      </c>
      <c r="R42" s="18">
        <v>440</v>
      </c>
    </row>
    <row r="43" spans="17:18" ht="23.45" customHeight="1" x14ac:dyDescent="0.25">
      <c r="Q43" s="18">
        <v>10</v>
      </c>
      <c r="R43" s="18">
        <v>420</v>
      </c>
    </row>
    <row r="44" spans="17:18" ht="16.899999999999999" customHeight="1" x14ac:dyDescent="0.25"/>
    <row r="45" spans="17:18" ht="19.149999999999999"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E18:Q44"/>
  <sheetViews>
    <sheetView zoomScale="60" zoomScaleNormal="60" workbookViewId="0">
      <selection activeCell="J26" sqref="J26"/>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5:17" ht="49.5" x14ac:dyDescent="0.45">
      <c r="E18" s="331"/>
      <c r="F18" s="331" t="s">
        <v>121</v>
      </c>
      <c r="G18" s="17" t="s">
        <v>1</v>
      </c>
      <c r="H18" s="17" t="s">
        <v>2</v>
      </c>
      <c r="J18" s="77" t="s">
        <v>75</v>
      </c>
      <c r="Q18" t="e">
        <v>#N/A</v>
      </c>
    </row>
    <row r="19" spans="5:17" ht="28.5" x14ac:dyDescent="0.45">
      <c r="E19" s="331"/>
      <c r="F19" s="331"/>
      <c r="G19" s="139">
        <v>1</v>
      </c>
      <c r="H19" s="33">
        <v>10</v>
      </c>
      <c r="J19" s="149"/>
      <c r="Q19" t="e">
        <v>#N/A</v>
      </c>
    </row>
    <row r="20" spans="5:17" ht="28.5" x14ac:dyDescent="0.45">
      <c r="E20" s="331"/>
      <c r="F20" s="331"/>
      <c r="G20" s="139">
        <v>2</v>
      </c>
      <c r="H20" s="33">
        <v>12</v>
      </c>
      <c r="J20" s="149"/>
      <c r="Q20" t="e">
        <v>#N/A</v>
      </c>
    </row>
    <row r="21" spans="5:17" ht="21" customHeight="1" x14ac:dyDescent="0.45">
      <c r="E21" s="331"/>
      <c r="F21" s="331"/>
      <c r="G21" s="139">
        <v>3</v>
      </c>
      <c r="H21" s="33">
        <v>13</v>
      </c>
      <c r="J21" s="149"/>
      <c r="Q21">
        <f t="shared" ref="Q21:Q22" si="0">AVERAGE(H19:H22)</f>
        <v>12.75</v>
      </c>
    </row>
    <row r="22" spans="5:17" ht="33.75" customHeight="1" x14ac:dyDescent="0.45">
      <c r="E22" s="331"/>
      <c r="F22" s="331"/>
      <c r="G22" s="139">
        <v>4</v>
      </c>
      <c r="H22" s="33">
        <v>16</v>
      </c>
      <c r="J22" s="153">
        <f>(10+12+13+16)/4</f>
        <v>12.75</v>
      </c>
      <c r="Q22">
        <f t="shared" si="0"/>
        <v>13.666666666666666</v>
      </c>
    </row>
    <row r="23" spans="5:17" ht="27" customHeight="1" x14ac:dyDescent="0.45">
      <c r="E23" s="331"/>
      <c r="F23" s="331"/>
      <c r="G23" s="18">
        <v>5</v>
      </c>
      <c r="H23" s="332"/>
    </row>
    <row r="24" spans="5:17" ht="21" customHeight="1" x14ac:dyDescent="0.45">
      <c r="E24" s="331"/>
      <c r="F24" s="331"/>
    </row>
    <row r="25" spans="5:17" ht="21" customHeight="1" x14ac:dyDescent="0.45">
      <c r="E25" s="331"/>
      <c r="F25" s="331"/>
    </row>
    <row r="26" spans="5:17" ht="21" customHeight="1" x14ac:dyDescent="0.45">
      <c r="E26" s="331"/>
      <c r="F26" s="331"/>
    </row>
    <row r="27" spans="5:17" ht="21" customHeight="1" x14ac:dyDescent="0.45">
      <c r="E27" s="331"/>
      <c r="F27" s="331"/>
    </row>
    <row r="28" spans="5:17" ht="53.25" customHeight="1" x14ac:dyDescent="0.45">
      <c r="E28" s="331"/>
      <c r="F28" s="331" t="s">
        <v>125</v>
      </c>
      <c r="G28" s="17" t="s">
        <v>1</v>
      </c>
      <c r="H28" s="17" t="s">
        <v>2</v>
      </c>
      <c r="J28" s="77" t="s">
        <v>75</v>
      </c>
    </row>
    <row r="29" spans="5:17" ht="21" customHeight="1" x14ac:dyDescent="0.25">
      <c r="G29" s="139">
        <v>1</v>
      </c>
      <c r="H29" s="18">
        <v>10</v>
      </c>
      <c r="J29" s="151"/>
    </row>
    <row r="30" spans="5:17" ht="25.15" customHeight="1" x14ac:dyDescent="0.25">
      <c r="G30" s="139">
        <v>2</v>
      </c>
      <c r="H30" s="33">
        <v>12</v>
      </c>
      <c r="J30" s="149"/>
    </row>
    <row r="31" spans="5:17" ht="22.9" customHeight="1" x14ac:dyDescent="0.25">
      <c r="G31" s="139">
        <v>3</v>
      </c>
      <c r="H31" s="33">
        <v>13</v>
      </c>
      <c r="J31" s="149"/>
    </row>
    <row r="32" spans="5:17" ht="21.6" customHeight="1" x14ac:dyDescent="0.25">
      <c r="G32" s="139">
        <v>4</v>
      </c>
      <c r="H32" s="33">
        <v>16</v>
      </c>
      <c r="J32" s="152"/>
    </row>
    <row r="33" spans="7:13" ht="33" customHeight="1" x14ac:dyDescent="0.25">
      <c r="G33" s="18">
        <v>5</v>
      </c>
      <c r="H33" s="33">
        <v>19</v>
      </c>
      <c r="J33" s="150">
        <f>(12+13+16+19)/4</f>
        <v>15</v>
      </c>
    </row>
    <row r="34" spans="7:13" ht="25.5" x14ac:dyDescent="0.25">
      <c r="G34" s="18">
        <v>6</v>
      </c>
      <c r="H34" s="332"/>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4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3461-06F1-412C-AB18-C3B2765D691A}">
  <sheetPr>
    <pageSetUpPr fitToPage="1"/>
  </sheetPr>
  <dimension ref="I18:K42"/>
  <sheetViews>
    <sheetView zoomScale="80" zoomScaleNormal="80" workbookViewId="0">
      <selection activeCell="S35" sqref="A1:S35"/>
    </sheetView>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9:9" ht="18.75" customHeight="1" x14ac:dyDescent="0.25"/>
    <row r="19" spans="9:9" ht="18.75" customHeight="1" x14ac:dyDescent="0.25"/>
    <row r="20" spans="9:9" ht="18.75" customHeight="1" x14ac:dyDescent="0.25"/>
    <row r="21" spans="9:9" ht="43.5" customHeight="1" x14ac:dyDescent="0.25">
      <c r="I21" s="181">
        <f>((279.2-265.7)/265.7)*100%</f>
        <v>5.0809183289424166E-2</v>
      </c>
    </row>
    <row r="24" spans="9:9" ht="21" customHeight="1" x14ac:dyDescent="0.25"/>
    <row r="25" spans="9:9" ht="24.6" customHeight="1" x14ac:dyDescent="0.25"/>
    <row r="26" spans="9:9" ht="27" customHeight="1" x14ac:dyDescent="0.25"/>
    <row r="27" spans="9:9" ht="21" customHeight="1" x14ac:dyDescent="0.25"/>
    <row r="28" spans="9:9" ht="25.15" customHeight="1" x14ac:dyDescent="0.25"/>
    <row r="29" spans="9:9" ht="22.9" customHeight="1" x14ac:dyDescent="0.25"/>
    <row r="30" spans="9:9" ht="21.6" customHeight="1" x14ac:dyDescent="0.25"/>
    <row r="31" spans="9:9" ht="22.5" customHeight="1" x14ac:dyDescent="0.25"/>
    <row r="32" spans="9:9" ht="20.25" customHeight="1" x14ac:dyDescent="0.25"/>
    <row r="33" spans="11:11" ht="22.9" customHeight="1" x14ac:dyDescent="0.25"/>
    <row r="34" spans="11:11" ht="19.149999999999999" customHeight="1" x14ac:dyDescent="0.25"/>
    <row r="35" spans="11:11" ht="36" customHeight="1" x14ac:dyDescent="0.25"/>
    <row r="36" spans="11:11" ht="33" customHeight="1" x14ac:dyDescent="0.25"/>
    <row r="38" spans="11:11" x14ac:dyDescent="0.25">
      <c r="K38" s="4"/>
    </row>
    <row r="39" spans="11:11" x14ac:dyDescent="0.25">
      <c r="K39" s="4"/>
    </row>
    <row r="40" spans="11:11" x14ac:dyDescent="0.25">
      <c r="K40" s="4"/>
    </row>
    <row r="41" spans="11:11" ht="31.5" customHeight="1" x14ac:dyDescent="0.25">
      <c r="K41" s="4"/>
    </row>
    <row r="42" spans="11:11" x14ac:dyDescent="0.25">
      <c r="K42" s="4"/>
    </row>
  </sheetData>
  <pageMargins left="0.7" right="0.7" top="0.75" bottom="0.75" header="0.3" footer="0.3"/>
  <pageSetup scale="5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1F-2A93-4C28-987A-C1C83CDB1AA3}">
  <sheetPr>
    <pageSetUpPr fitToPage="1"/>
  </sheetPr>
  <dimension ref="J18:U42"/>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7" style="3" customWidth="1"/>
    <col min="11" max="11" width="10.28515625" style="3" customWidth="1"/>
    <col min="12" max="12" width="9" style="3" customWidth="1"/>
    <col min="13" max="13" width="7.7109375" style="3" customWidth="1"/>
    <col min="14" max="14" width="9" style="3" customWidth="1"/>
    <col min="15" max="15" width="10" style="3" customWidth="1"/>
    <col min="16" max="16" width="10.85546875" style="3" customWidth="1"/>
    <col min="17" max="17" width="11.42578125" style="3" customWidth="1"/>
    <col min="18" max="18" width="9.7109375" style="3" customWidth="1"/>
    <col min="19" max="19" width="11.7109375" style="3" customWidth="1"/>
    <col min="20" max="20" width="9.85546875" style="3" customWidth="1"/>
    <col min="21" max="21" width="10" style="3" customWidth="1"/>
    <col min="22" max="16384" width="9.140625" style="3"/>
  </cols>
  <sheetData>
    <row r="18" spans="10:21" ht="18.75" customHeight="1" x14ac:dyDescent="0.25">
      <c r="J18" s="90"/>
      <c r="K18" s="90"/>
      <c r="L18" s="90"/>
      <c r="M18" s="90"/>
      <c r="N18" s="90"/>
      <c r="O18" s="90"/>
      <c r="P18" s="90"/>
      <c r="Q18" s="90"/>
      <c r="R18" s="90"/>
      <c r="S18" s="90"/>
      <c r="T18" s="90"/>
      <c r="U18" s="90"/>
    </row>
    <row r="19" spans="10:21" ht="18.75" customHeight="1" x14ac:dyDescent="0.25">
      <c r="J19" s="90"/>
      <c r="K19" s="90"/>
      <c r="L19" s="90"/>
      <c r="M19" s="90"/>
      <c r="N19" s="90"/>
      <c r="O19" s="90"/>
      <c r="P19" s="90"/>
      <c r="Q19" s="90"/>
      <c r="R19" s="90"/>
      <c r="S19" s="90"/>
      <c r="T19" s="90"/>
      <c r="U19" s="90"/>
    </row>
    <row r="20" spans="10:21" ht="18.75" customHeight="1" x14ac:dyDescent="0.25">
      <c r="J20" s="90"/>
      <c r="K20" s="90"/>
      <c r="L20" s="90"/>
      <c r="M20" s="90"/>
      <c r="N20" s="90"/>
      <c r="O20" s="90"/>
      <c r="P20" s="90"/>
      <c r="Q20" s="90"/>
      <c r="R20" s="90"/>
      <c r="S20" s="90"/>
      <c r="T20" s="90"/>
      <c r="U20" s="90"/>
    </row>
    <row r="21" spans="10:21" ht="43.5" customHeight="1" x14ac:dyDescent="0.25">
      <c r="J21" s="90"/>
      <c r="K21" s="90"/>
      <c r="L21" s="90"/>
      <c r="M21" s="90"/>
      <c r="N21" s="90"/>
      <c r="O21" s="90"/>
      <c r="P21" s="90"/>
      <c r="Q21" s="90"/>
      <c r="R21" s="90"/>
      <c r="S21" s="90"/>
      <c r="T21" s="90"/>
      <c r="U21" s="90"/>
    </row>
    <row r="22" spans="10:21" x14ac:dyDescent="0.25">
      <c r="J22" s="90"/>
      <c r="K22" s="90"/>
      <c r="L22" s="90"/>
      <c r="M22" s="90"/>
      <c r="N22" s="90"/>
      <c r="O22" s="90"/>
      <c r="P22" s="90"/>
      <c r="Q22" s="90"/>
      <c r="R22" s="90"/>
      <c r="S22" s="90"/>
      <c r="T22" s="90"/>
      <c r="U22" s="90"/>
    </row>
    <row r="23" spans="10:21" x14ac:dyDescent="0.25">
      <c r="J23" s="90"/>
      <c r="K23" s="90"/>
      <c r="L23" s="90"/>
      <c r="M23" s="90"/>
      <c r="N23" s="90"/>
      <c r="O23" s="90"/>
      <c r="P23" s="90"/>
      <c r="Q23" s="90"/>
      <c r="R23" s="90"/>
      <c r="S23" s="90"/>
      <c r="T23" s="90"/>
      <c r="U23" s="90"/>
    </row>
    <row r="24" spans="10:21" ht="21" customHeight="1" x14ac:dyDescent="0.25">
      <c r="J24" s="90"/>
      <c r="K24" s="90"/>
      <c r="L24" s="90"/>
      <c r="M24" s="90"/>
      <c r="N24" s="90"/>
      <c r="O24" s="90"/>
      <c r="P24" s="90"/>
      <c r="Q24" s="90"/>
      <c r="R24" s="90"/>
      <c r="S24" s="90"/>
      <c r="T24" s="90"/>
      <c r="U24" s="90"/>
    </row>
    <row r="25" spans="10:21" ht="24.6" customHeight="1" x14ac:dyDescent="0.25">
      <c r="J25" s="90"/>
      <c r="K25" s="90"/>
      <c r="L25" s="90"/>
      <c r="M25" s="90"/>
      <c r="N25" s="90"/>
      <c r="O25" s="90"/>
      <c r="P25" s="90"/>
      <c r="Q25" s="90"/>
      <c r="R25" s="90"/>
      <c r="S25" s="90"/>
      <c r="T25" s="90"/>
      <c r="U25" s="90"/>
    </row>
    <row r="26" spans="10:21" ht="27" customHeight="1" x14ac:dyDescent="0.25">
      <c r="J26" s="90"/>
      <c r="K26" s="90"/>
      <c r="L26" s="90"/>
      <c r="M26" s="90"/>
      <c r="N26" s="90"/>
      <c r="O26" s="90"/>
      <c r="P26" s="90"/>
      <c r="Q26" s="90"/>
      <c r="R26" s="90"/>
      <c r="S26" s="90"/>
      <c r="T26" s="90"/>
      <c r="U26" s="90"/>
    </row>
    <row r="27" spans="10:21" ht="21" customHeight="1" x14ac:dyDescent="0.25">
      <c r="J27" s="90"/>
      <c r="K27" s="90"/>
      <c r="L27" s="90"/>
      <c r="M27" s="90"/>
      <c r="N27" s="90"/>
      <c r="O27" s="90"/>
      <c r="P27" s="90"/>
      <c r="Q27" s="90"/>
      <c r="R27" s="90"/>
      <c r="S27" s="90"/>
      <c r="T27" s="90"/>
      <c r="U27" s="90"/>
    </row>
    <row r="28" spans="10:21" ht="25.15" customHeight="1" x14ac:dyDescent="0.25">
      <c r="J28" s="90"/>
      <c r="K28" s="90"/>
      <c r="L28" s="90"/>
      <c r="M28" s="90"/>
      <c r="N28" s="90"/>
      <c r="O28" s="90"/>
      <c r="P28" s="90"/>
      <c r="Q28" s="90"/>
      <c r="R28" s="90"/>
      <c r="S28" s="90"/>
      <c r="T28" s="90"/>
      <c r="U28" s="90"/>
    </row>
    <row r="29" spans="10:21" ht="22.9" customHeight="1" x14ac:dyDescent="0.25">
      <c r="J29" s="90"/>
      <c r="K29" s="90"/>
      <c r="L29" s="90"/>
      <c r="M29" s="90"/>
      <c r="N29" s="90"/>
      <c r="O29" s="90"/>
      <c r="P29" s="90"/>
      <c r="Q29" s="90"/>
      <c r="R29" s="90"/>
      <c r="S29" s="90"/>
      <c r="T29" s="90"/>
      <c r="U29" s="90"/>
    </row>
    <row r="30" spans="10:21" ht="21.6" customHeight="1" x14ac:dyDescent="0.25">
      <c r="J30" s="90"/>
      <c r="K30" s="90"/>
      <c r="L30" s="90"/>
      <c r="M30" s="90"/>
      <c r="N30" s="90"/>
      <c r="O30" s="90"/>
      <c r="P30" s="90"/>
      <c r="Q30" s="90"/>
      <c r="R30" s="90"/>
      <c r="S30" s="90"/>
      <c r="T30" s="90"/>
      <c r="U30" s="90"/>
    </row>
    <row r="31" spans="10:21" ht="22.5" customHeight="1" x14ac:dyDescent="0.25">
      <c r="J31" s="90"/>
      <c r="K31" s="90"/>
      <c r="L31" s="90"/>
      <c r="M31" s="90"/>
      <c r="N31" s="90"/>
      <c r="O31" s="90"/>
      <c r="P31" s="90"/>
      <c r="Q31" s="90"/>
      <c r="R31" s="90"/>
      <c r="S31" s="90"/>
      <c r="T31" s="90"/>
      <c r="U31" s="90"/>
    </row>
    <row r="32" spans="10:21" ht="20.25" customHeight="1" x14ac:dyDescent="0.25">
      <c r="J32" s="90"/>
      <c r="K32" s="90"/>
      <c r="L32" s="90"/>
      <c r="M32" s="90"/>
      <c r="N32" s="90"/>
      <c r="O32" s="90"/>
      <c r="P32" s="90"/>
      <c r="Q32" s="90"/>
      <c r="R32" s="90"/>
      <c r="S32" s="90"/>
      <c r="T32" s="90"/>
      <c r="U32" s="90"/>
    </row>
    <row r="33" spans="10:21" ht="22.9" customHeight="1" x14ac:dyDescent="0.25">
      <c r="J33" s="90"/>
      <c r="K33" s="90"/>
      <c r="L33" s="90"/>
      <c r="M33" s="90"/>
      <c r="N33" s="90"/>
      <c r="O33" s="90"/>
      <c r="P33" s="90"/>
      <c r="Q33" s="90"/>
      <c r="R33" s="90"/>
      <c r="S33" s="90"/>
      <c r="T33" s="90"/>
      <c r="U33" s="90"/>
    </row>
    <row r="34" spans="10:21" ht="19.149999999999999" customHeight="1" x14ac:dyDescent="0.25">
      <c r="J34" s="90"/>
      <c r="K34" s="90"/>
      <c r="L34" s="90"/>
      <c r="M34" s="90"/>
      <c r="N34" s="90"/>
      <c r="O34" s="90"/>
      <c r="P34" s="90"/>
      <c r="Q34" s="90"/>
      <c r="R34" s="90"/>
      <c r="S34" s="90"/>
      <c r="T34" s="90"/>
      <c r="U34" s="90"/>
    </row>
    <row r="35" spans="10:21" ht="36" customHeight="1" x14ac:dyDescent="0.25">
      <c r="J35" s="129"/>
      <c r="K35" s="90"/>
      <c r="L35" s="90"/>
      <c r="M35" s="90"/>
      <c r="N35" s="90"/>
      <c r="O35" s="90"/>
      <c r="P35" s="90"/>
      <c r="Q35" s="90"/>
      <c r="R35" s="90"/>
      <c r="S35" s="90"/>
      <c r="T35" s="90"/>
      <c r="U35" s="90"/>
    </row>
    <row r="36" spans="10:21" ht="33" customHeight="1" x14ac:dyDescent="0.25">
      <c r="J36" s="130"/>
      <c r="K36" s="90"/>
      <c r="L36" s="90"/>
      <c r="M36" s="90"/>
      <c r="N36" s="90"/>
      <c r="O36" s="90"/>
      <c r="P36" s="90"/>
      <c r="Q36" s="90"/>
      <c r="R36" s="90"/>
      <c r="S36" s="90"/>
      <c r="T36" s="90"/>
      <c r="U36" s="90"/>
    </row>
    <row r="37" spans="10:21" x14ac:dyDescent="0.25">
      <c r="J37" s="130"/>
      <c r="K37" s="90"/>
      <c r="L37" s="90"/>
      <c r="M37" s="90"/>
      <c r="N37" s="90"/>
      <c r="O37" s="90"/>
      <c r="P37" s="90"/>
      <c r="Q37" s="90"/>
      <c r="R37" s="90"/>
      <c r="S37" s="90"/>
      <c r="T37" s="90"/>
      <c r="U37" s="90"/>
    </row>
    <row r="38" spans="10:21" x14ac:dyDescent="0.25">
      <c r="J38" s="4"/>
    </row>
    <row r="39" spans="10:21" x14ac:dyDescent="0.25">
      <c r="J39" s="4"/>
    </row>
    <row r="40" spans="10:21" x14ac:dyDescent="0.25">
      <c r="J40" s="4"/>
    </row>
    <row r="41" spans="10:21" ht="31.5" customHeight="1" x14ac:dyDescent="0.25">
      <c r="J41" s="4"/>
    </row>
    <row r="42" spans="10:21" x14ac:dyDescent="0.25">
      <c r="J42" s="4"/>
    </row>
  </sheetData>
  <pageMargins left="0.7" right="0.7" top="0.75" bottom="0.75" header="0.3" footer="0.3"/>
  <pageSetup scale="4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7" t="s">
        <v>1</v>
      </c>
      <c r="E21" s="17" t="s">
        <v>2</v>
      </c>
      <c r="K21" s="90"/>
      <c r="L21" s="90"/>
      <c r="M21" s="90"/>
      <c r="N21" s="90"/>
      <c r="O21" s="90"/>
      <c r="P21" s="90"/>
      <c r="Q21" s="90"/>
      <c r="R21" s="90"/>
      <c r="S21" s="90"/>
      <c r="T21" s="90"/>
      <c r="U21" s="90"/>
      <c r="V21" s="90"/>
    </row>
    <row r="22" spans="4:22" ht="25.5" x14ac:dyDescent="0.25">
      <c r="D22" s="18">
        <v>1</v>
      </c>
      <c r="E22" s="18">
        <v>10</v>
      </c>
      <c r="K22" s="90"/>
      <c r="L22" s="90"/>
      <c r="M22" s="90"/>
      <c r="N22" s="90"/>
      <c r="O22" s="90"/>
      <c r="P22" s="90"/>
      <c r="Q22" s="90"/>
      <c r="R22" s="90"/>
      <c r="S22" s="90"/>
      <c r="T22" s="90"/>
      <c r="U22" s="90"/>
      <c r="V22" s="90"/>
    </row>
    <row r="23" spans="4:22" ht="25.5" x14ac:dyDescent="0.25">
      <c r="D23" s="18">
        <v>2</v>
      </c>
      <c r="E23" s="18">
        <v>12</v>
      </c>
      <c r="K23" s="90"/>
      <c r="L23" s="90"/>
      <c r="M23" s="90"/>
      <c r="N23" s="90"/>
      <c r="O23" s="90"/>
      <c r="P23" s="90"/>
      <c r="Q23" s="90"/>
      <c r="R23" s="90"/>
      <c r="S23" s="90"/>
      <c r="T23" s="90"/>
      <c r="U23" s="90"/>
      <c r="V23" s="90"/>
    </row>
    <row r="24" spans="4:22" ht="21" customHeight="1" x14ac:dyDescent="0.25">
      <c r="D24" s="18">
        <v>3</v>
      </c>
      <c r="E24" s="18">
        <v>13</v>
      </c>
      <c r="K24" s="90"/>
      <c r="L24" s="90"/>
      <c r="M24" s="90"/>
      <c r="N24" s="90"/>
      <c r="O24" s="90"/>
      <c r="P24" s="90"/>
      <c r="Q24" s="90"/>
      <c r="R24" s="90"/>
      <c r="S24" s="90"/>
      <c r="T24" s="90"/>
      <c r="U24" s="90"/>
      <c r="V24" s="90"/>
    </row>
    <row r="25" spans="4:22" ht="24.6" customHeight="1" x14ac:dyDescent="0.25">
      <c r="D25" s="18">
        <v>4</v>
      </c>
      <c r="E25" s="18">
        <v>16</v>
      </c>
      <c r="K25" s="90"/>
      <c r="L25" s="90"/>
      <c r="M25" s="90"/>
      <c r="N25" s="90"/>
      <c r="O25" s="90"/>
      <c r="P25" s="90"/>
      <c r="Q25" s="90"/>
      <c r="R25" s="90"/>
      <c r="S25" s="90"/>
      <c r="T25" s="90"/>
      <c r="U25" s="90"/>
      <c r="V25" s="90"/>
    </row>
    <row r="26" spans="4:22" ht="27" customHeight="1" x14ac:dyDescent="0.25">
      <c r="D26" s="18">
        <v>5</v>
      </c>
      <c r="E26" s="18">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29"/>
      <c r="L35" s="90"/>
      <c r="M35" s="90"/>
      <c r="N35" s="90"/>
      <c r="O35" s="90"/>
      <c r="P35" s="90"/>
      <c r="Q35" s="90"/>
      <c r="R35" s="90"/>
      <c r="S35" s="90"/>
      <c r="T35" s="90"/>
      <c r="U35" s="90"/>
      <c r="V35" s="90"/>
    </row>
    <row r="36" spans="11:22" ht="33" customHeight="1" x14ac:dyDescent="0.25">
      <c r="K36" s="130"/>
      <c r="L36" s="90"/>
      <c r="M36" s="90"/>
      <c r="N36" s="90"/>
      <c r="O36" s="90"/>
      <c r="P36" s="90"/>
      <c r="Q36" s="90"/>
      <c r="R36" s="90"/>
      <c r="S36" s="90"/>
      <c r="T36" s="90"/>
      <c r="U36" s="90"/>
      <c r="V36" s="90"/>
    </row>
    <row r="37" spans="11:22" x14ac:dyDescent="0.25">
      <c r="K37" s="130"/>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7" t="s">
        <v>1</v>
      </c>
      <c r="H24" s="17" t="s">
        <v>2</v>
      </c>
    </row>
    <row r="25" spans="7:8" ht="25.5" x14ac:dyDescent="0.25">
      <c r="G25" s="18">
        <v>1</v>
      </c>
      <c r="H25" s="18">
        <v>100</v>
      </c>
    </row>
    <row r="26" spans="7:8" ht="25.5" x14ac:dyDescent="0.25">
      <c r="G26" s="18">
        <v>2</v>
      </c>
      <c r="H26" s="18">
        <v>90</v>
      </c>
    </row>
    <row r="27" spans="7:8" ht="21" customHeight="1" x14ac:dyDescent="0.25">
      <c r="G27" s="18">
        <v>3</v>
      </c>
      <c r="H27" s="18">
        <v>105</v>
      </c>
    </row>
    <row r="28" spans="7:8" ht="24.6" customHeight="1" x14ac:dyDescent="0.25">
      <c r="G28" s="18">
        <v>4</v>
      </c>
      <c r="H28" s="18">
        <v>95</v>
      </c>
    </row>
    <row r="29" spans="7:8" ht="27" customHeight="1" x14ac:dyDescent="0.25">
      <c r="G29" s="18">
        <v>5</v>
      </c>
      <c r="H29" s="18">
        <v>110</v>
      </c>
    </row>
    <row r="30" spans="7:8" ht="21" customHeight="1" x14ac:dyDescent="0.25">
      <c r="G30" s="18">
        <v>6</v>
      </c>
      <c r="H30" s="18"/>
    </row>
    <row r="31" spans="7:8" ht="25.15" customHeight="1" x14ac:dyDescent="0.25">
      <c r="G31" s="18">
        <v>7</v>
      </c>
      <c r="H31" s="18"/>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19" t="s">
        <v>1</v>
      </c>
      <c r="H38" s="19" t="s">
        <v>2</v>
      </c>
      <c r="I38" s="19" t="s">
        <v>13</v>
      </c>
      <c r="J38" s="19" t="s">
        <v>13</v>
      </c>
      <c r="K38" s="20" t="s">
        <v>14</v>
      </c>
      <c r="M38" s="2"/>
    </row>
    <row r="39" spans="7:13" ht="33" customHeight="1" x14ac:dyDescent="0.25">
      <c r="G39" s="21">
        <v>1</v>
      </c>
      <c r="H39" s="21">
        <v>100</v>
      </c>
      <c r="I39" s="21">
        <v>0.05</v>
      </c>
      <c r="J39" s="22"/>
      <c r="K39" s="23"/>
      <c r="M39" s="4"/>
    </row>
    <row r="40" spans="7:13" ht="27" x14ac:dyDescent="0.25">
      <c r="G40" s="21">
        <v>2</v>
      </c>
      <c r="H40" s="21">
        <v>90</v>
      </c>
      <c r="I40" s="21">
        <v>0.05</v>
      </c>
      <c r="J40" s="21">
        <v>0.05</v>
      </c>
      <c r="K40" s="24"/>
      <c r="M40" s="4"/>
    </row>
    <row r="41" spans="7:13" ht="27" x14ac:dyDescent="0.25">
      <c r="G41" s="21">
        <v>3</v>
      </c>
      <c r="H41" s="21">
        <v>105</v>
      </c>
      <c r="I41" s="21">
        <v>0.2</v>
      </c>
      <c r="J41" s="21">
        <v>0.05</v>
      </c>
      <c r="K41" s="24"/>
      <c r="M41" s="4"/>
    </row>
    <row r="42" spans="7:13" ht="27" x14ac:dyDescent="0.25">
      <c r="G42" s="21">
        <v>4</v>
      </c>
      <c r="H42" s="21">
        <v>95</v>
      </c>
      <c r="I42" s="21">
        <v>0.3</v>
      </c>
      <c r="J42" s="21">
        <v>0.2</v>
      </c>
      <c r="K42" s="24"/>
      <c r="M42" s="4"/>
    </row>
    <row r="43" spans="7:13" ht="27" x14ac:dyDescent="0.25">
      <c r="G43" s="21">
        <v>5</v>
      </c>
      <c r="H43" s="21">
        <v>110</v>
      </c>
      <c r="I43" s="21">
        <v>0.4</v>
      </c>
      <c r="J43" s="21">
        <v>0.3</v>
      </c>
      <c r="K43" s="24"/>
      <c r="M43" s="4"/>
    </row>
    <row r="44" spans="7:13" ht="31.5" customHeight="1" x14ac:dyDescent="0.25">
      <c r="G44" s="25">
        <v>6</v>
      </c>
      <c r="H44" s="21">
        <v>35</v>
      </c>
      <c r="I44" s="23"/>
      <c r="J44" s="21">
        <v>0.4</v>
      </c>
      <c r="K44" s="26">
        <f>H43*I43+H42*I42+H41*I41+H40*I40+H39*I39</f>
        <v>103</v>
      </c>
      <c r="M44" s="4"/>
    </row>
    <row r="45" spans="7:13" ht="27" x14ac:dyDescent="0.25">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9:U63"/>
  <sheetViews>
    <sheetView zoomScale="60" zoomScaleNormal="60" workbookViewId="0"/>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194" t="s">
        <v>108</v>
      </c>
    </row>
    <row r="13" spans="6:17" x14ac:dyDescent="0.25">
      <c r="N13" s="195"/>
    </row>
    <row r="14" spans="6:17" ht="14.45" customHeight="1" x14ac:dyDescent="0.25">
      <c r="M14" s="197" t="s">
        <v>74</v>
      </c>
      <c r="N14" s="195"/>
      <c r="O14" s="199" t="s">
        <v>61</v>
      </c>
      <c r="P14" s="201" t="s">
        <v>9</v>
      </c>
      <c r="Q14" s="203" t="s">
        <v>76</v>
      </c>
    </row>
    <row r="15" spans="6:17" ht="57.75" customHeight="1" x14ac:dyDescent="0.25">
      <c r="M15" s="198"/>
      <c r="N15" s="196"/>
      <c r="O15" s="200"/>
      <c r="P15" s="202"/>
      <c r="Q15" s="204"/>
    </row>
    <row r="16" spans="6:17" ht="24.75" customHeight="1" x14ac:dyDescent="0.25">
      <c r="M16" s="58"/>
      <c r="N16" s="56"/>
      <c r="O16" s="57"/>
      <c r="P16" s="58"/>
      <c r="Q16" s="76"/>
    </row>
    <row r="17" spans="1:17" ht="24.75" customHeight="1" x14ac:dyDescent="0.25">
      <c r="M17" s="58"/>
      <c r="N17" s="56"/>
      <c r="O17" s="57"/>
      <c r="P17" s="60"/>
      <c r="Q17" s="76"/>
    </row>
    <row r="18" spans="1:17" ht="23.25" customHeight="1" x14ac:dyDescent="0.25">
      <c r="M18" s="58"/>
      <c r="N18" s="56"/>
      <c r="O18" s="57"/>
      <c r="P18" s="58"/>
      <c r="Q18" s="76"/>
    </row>
    <row r="19" spans="1:17" ht="21" customHeight="1" x14ac:dyDescent="0.25">
      <c r="B19" s="61"/>
      <c r="M19" s="62"/>
      <c r="N19" s="56"/>
      <c r="O19" s="62"/>
      <c r="P19" s="60"/>
      <c r="Q19" s="76"/>
    </row>
    <row r="20" spans="1:17" ht="24.75" customHeight="1" x14ac:dyDescent="0.25">
      <c r="A20" s="63"/>
      <c r="B20" s="63"/>
      <c r="M20" s="62"/>
      <c r="N20" s="56"/>
      <c r="O20" s="57"/>
      <c r="P20" s="58"/>
      <c r="Q20" s="76"/>
    </row>
    <row r="21" spans="1:17" ht="24.75" customHeight="1" x14ac:dyDescent="0.25">
      <c r="A21" s="64"/>
      <c r="B21" s="64"/>
      <c r="F21" s="205" t="s">
        <v>67</v>
      </c>
      <c r="G21" s="205" t="s">
        <v>68</v>
      </c>
      <c r="M21" s="62"/>
      <c r="N21" s="56"/>
      <c r="O21" s="62"/>
      <c r="P21" s="58"/>
      <c r="Q21" s="76"/>
    </row>
    <row r="22" spans="1:17" ht="22.15" customHeight="1" x14ac:dyDescent="0.25">
      <c r="F22" s="206"/>
      <c r="G22" s="206"/>
      <c r="M22" s="62"/>
      <c r="N22" s="56"/>
      <c r="O22" s="62"/>
      <c r="P22" s="60"/>
      <c r="Q22" s="76"/>
    </row>
    <row r="23" spans="1:17" ht="20.45" customHeight="1" x14ac:dyDescent="0.25">
      <c r="B23" s="65"/>
      <c r="F23" s="206"/>
      <c r="G23" s="206"/>
      <c r="M23" s="208">
        <f>SUM(M16:M22)</f>
        <v>0</v>
      </c>
      <c r="N23" s="210">
        <f>SUM(N16:N22)</f>
        <v>0</v>
      </c>
    </row>
    <row r="24" spans="1:17" ht="26.25" customHeight="1" x14ac:dyDescent="0.25">
      <c r="B24" s="66"/>
      <c r="C24" s="67"/>
      <c r="F24" s="206"/>
      <c r="G24" s="206"/>
      <c r="M24" s="209"/>
      <c r="N24" s="211"/>
    </row>
    <row r="25" spans="1:17" ht="26.25" customHeight="1" x14ac:dyDescent="0.4">
      <c r="B25" s="66"/>
      <c r="C25" s="67"/>
      <c r="D25" s="65"/>
      <c r="F25" s="207"/>
      <c r="G25" s="207"/>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0">H27*F27</f>
        <v>0</v>
      </c>
      <c r="M27" s="58">
        <v>1</v>
      </c>
      <c r="N27" s="73">
        <v>11</v>
      </c>
      <c r="O27" s="58"/>
    </row>
    <row r="28" spans="1:17" ht="28.5" customHeight="1" x14ac:dyDescent="0.25">
      <c r="B28" s="66"/>
      <c r="C28" s="67"/>
      <c r="D28" s="65"/>
      <c r="F28" s="59">
        <v>6</v>
      </c>
      <c r="G28" s="58">
        <v>9</v>
      </c>
      <c r="I28" s="70">
        <f t="shared" si="0"/>
        <v>0</v>
      </c>
      <c r="M28" s="62">
        <v>2</v>
      </c>
      <c r="N28" s="74">
        <v>25</v>
      </c>
      <c r="O28" s="58"/>
    </row>
    <row r="29" spans="1:17" ht="26.25" customHeight="1" x14ac:dyDescent="0.25">
      <c r="B29" s="66"/>
      <c r="C29" s="67"/>
      <c r="D29" s="65"/>
      <c r="F29" s="59">
        <v>7</v>
      </c>
      <c r="G29" s="62">
        <v>12</v>
      </c>
      <c r="I29" s="70">
        <f t="shared" si="0"/>
        <v>0</v>
      </c>
      <c r="M29" s="58">
        <v>3</v>
      </c>
      <c r="N29" s="73">
        <v>4</v>
      </c>
      <c r="O29" s="58"/>
    </row>
    <row r="30" spans="1:17" ht="26.25" customHeight="1" x14ac:dyDescent="0.25">
      <c r="B30" s="66"/>
      <c r="C30" s="67"/>
      <c r="D30" s="65"/>
      <c r="F30" s="59">
        <v>8</v>
      </c>
      <c r="G30" s="62">
        <v>8</v>
      </c>
      <c r="I30" s="70">
        <f t="shared" si="0"/>
        <v>0</v>
      </c>
      <c r="M30" s="58">
        <v>4</v>
      </c>
      <c r="N30" s="73">
        <v>33</v>
      </c>
      <c r="O30" s="58"/>
    </row>
    <row r="31" spans="1:17" ht="26.25" customHeight="1" x14ac:dyDescent="0.25">
      <c r="F31" s="59">
        <v>9</v>
      </c>
      <c r="G31" s="62">
        <v>7</v>
      </c>
      <c r="I31" s="70">
        <f t="shared" si="0"/>
        <v>0</v>
      </c>
      <c r="M31" s="58">
        <v>5</v>
      </c>
      <c r="N31" s="73">
        <v>24</v>
      </c>
      <c r="O31" s="58"/>
    </row>
    <row r="32" spans="1:17" ht="26.25" customHeight="1" x14ac:dyDescent="0.25">
      <c r="F32" s="59">
        <v>10</v>
      </c>
      <c r="G32" s="62">
        <v>3</v>
      </c>
      <c r="I32" s="70">
        <f t="shared" si="0"/>
        <v>0</v>
      </c>
      <c r="M32" s="58">
        <v>6</v>
      </c>
      <c r="N32" s="73">
        <v>60</v>
      </c>
      <c r="O32" s="58"/>
    </row>
    <row r="33" spans="9:15" ht="26.25" customHeight="1" x14ac:dyDescent="0.25">
      <c r="I33" s="70">
        <f>SUM(I26:I32)</f>
        <v>0</v>
      </c>
      <c r="M33" s="62">
        <v>7</v>
      </c>
      <c r="N33" s="74">
        <v>20</v>
      </c>
      <c r="O33" s="58"/>
    </row>
    <row r="34" spans="9:15" ht="26.25" customHeight="1" x14ac:dyDescent="0.25">
      <c r="M34" s="58">
        <v>8</v>
      </c>
      <c r="N34" s="73">
        <v>35</v>
      </c>
      <c r="O34" s="58"/>
    </row>
    <row r="35" spans="9:15" ht="23.25" x14ac:dyDescent="0.25">
      <c r="M35" s="62">
        <v>9</v>
      </c>
      <c r="N35" s="74">
        <v>35</v>
      </c>
      <c r="O35" s="58"/>
    </row>
    <row r="36" spans="9:15" ht="23.25" x14ac:dyDescent="0.25">
      <c r="M36" s="58">
        <v>10</v>
      </c>
      <c r="N36" s="73">
        <v>52</v>
      </c>
      <c r="O36" s="58"/>
    </row>
    <row r="37" spans="9:15" ht="23.25" x14ac:dyDescent="0.25">
      <c r="M37" s="58">
        <v>11</v>
      </c>
      <c r="N37" s="73">
        <v>9</v>
      </c>
      <c r="O37" s="58"/>
    </row>
    <row r="38" spans="9:15" ht="23.25" x14ac:dyDescent="0.25">
      <c r="M38" s="58">
        <v>12</v>
      </c>
      <c r="N38" s="73">
        <v>49</v>
      </c>
      <c r="O38" s="58"/>
    </row>
    <row r="39" spans="9:15" ht="23.25" x14ac:dyDescent="0.25">
      <c r="M39" s="58">
        <v>13</v>
      </c>
      <c r="N39" s="73">
        <v>67</v>
      </c>
      <c r="O39" s="58"/>
    </row>
    <row r="40" spans="9:15" ht="23.25" x14ac:dyDescent="0.25">
      <c r="M40" s="62">
        <v>14</v>
      </c>
      <c r="N40" s="74">
        <v>98</v>
      </c>
      <c r="O40" s="128"/>
    </row>
    <row r="41" spans="9:15" ht="23.25" x14ac:dyDescent="0.25">
      <c r="M41" s="58">
        <v>15</v>
      </c>
      <c r="N41" s="73">
        <v>4</v>
      </c>
      <c r="O41" s="58"/>
    </row>
    <row r="42" spans="9:15" ht="23.25" x14ac:dyDescent="0.25">
      <c r="M42" s="62">
        <v>16</v>
      </c>
      <c r="N42" s="74">
        <v>97</v>
      </c>
      <c r="O42" s="128"/>
    </row>
    <row r="43" spans="9:15" ht="23.25" x14ac:dyDescent="0.25">
      <c r="M43" s="58">
        <v>17</v>
      </c>
      <c r="N43" s="73">
        <v>47</v>
      </c>
      <c r="O43" s="58"/>
    </row>
    <row r="44" spans="9:15" ht="23.25" x14ac:dyDescent="0.25">
      <c r="M44" s="58">
        <v>18</v>
      </c>
      <c r="N44" s="73">
        <v>75</v>
      </c>
      <c r="O44" s="58"/>
    </row>
    <row r="45" spans="9:15" ht="23.25" x14ac:dyDescent="0.25">
      <c r="M45" s="58">
        <v>19</v>
      </c>
      <c r="N45" s="73">
        <v>78</v>
      </c>
      <c r="O45" s="58"/>
    </row>
    <row r="46" spans="9:15" ht="23.25" x14ac:dyDescent="0.25">
      <c r="M46" s="58">
        <v>20</v>
      </c>
      <c r="N46" s="73">
        <v>45</v>
      </c>
      <c r="O46" s="58"/>
    </row>
    <row r="47" spans="9:15" x14ac:dyDescent="0.25">
      <c r="O47" s="212">
        <f>SUM(O27:O46)</f>
        <v>0</v>
      </c>
    </row>
    <row r="48" spans="9:15" x14ac:dyDescent="0.25">
      <c r="O48" s="213"/>
    </row>
    <row r="50" spans="20:21" x14ac:dyDescent="0.25">
      <c r="T50" s="193"/>
      <c r="U50" s="193"/>
    </row>
    <row r="51" spans="20:21" x14ac:dyDescent="0.25">
      <c r="T51" s="193"/>
      <c r="U51" s="193"/>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Q14:Q15"/>
    <mergeCell ref="M14:M15"/>
    <mergeCell ref="O14:O15"/>
    <mergeCell ref="P14:P15"/>
    <mergeCell ref="N12:N15"/>
    <mergeCell ref="F21:F25"/>
    <mergeCell ref="G21:G25"/>
    <mergeCell ref="N23:N24"/>
    <mergeCell ref="O47:O48"/>
    <mergeCell ref="T50:U51"/>
    <mergeCell ref="M23:M24"/>
  </mergeCells>
  <pageMargins left="0.7" right="0.7" top="0.75" bottom="0.75" header="0.3" footer="0.3"/>
  <pageSetup scale="3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2:AI80"/>
  <sheetViews>
    <sheetView zoomScale="70" zoomScaleNormal="70" workbookViewId="0">
      <selection activeCell="P42" sqref="P42"/>
    </sheetView>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D8:AF33"/>
  <sheetViews>
    <sheetView zoomScale="60" zoomScaleNormal="60" workbookViewId="0">
      <selection activeCell="W43" sqref="W43"/>
    </sheetView>
  </sheetViews>
  <sheetFormatPr defaultColWidth="9.140625" defaultRowHeight="15" x14ac:dyDescent="0.25"/>
  <cols>
    <col min="1" max="3" width="9.140625" style="54"/>
    <col min="4" max="5" width="8.5703125" style="54" customWidth="1"/>
    <col min="6" max="6" width="9.28515625" style="54" customWidth="1"/>
    <col min="7" max="7" width="6.7109375" style="54" customWidth="1"/>
    <col min="8" max="8" width="8.42578125" style="54" customWidth="1"/>
    <col min="9" max="9" width="8.85546875" style="54" customWidth="1"/>
    <col min="10" max="10" width="6.7109375" style="54" customWidth="1"/>
    <col min="11" max="11" width="4.85546875" style="54" customWidth="1"/>
    <col min="12" max="12" width="5.7109375" style="54" customWidth="1"/>
    <col min="13" max="13" width="6.42578125" style="54" customWidth="1"/>
    <col min="14" max="14" width="6.28515625" style="54" customWidth="1"/>
    <col min="15" max="15" width="6.7109375" style="54" customWidth="1"/>
    <col min="16" max="16" width="9.140625" style="54"/>
    <col min="17" max="17" width="8.42578125" style="54" customWidth="1"/>
    <col min="18" max="18" width="9.5703125" style="54" customWidth="1"/>
    <col min="19" max="19" width="11.140625" style="54" customWidth="1"/>
    <col min="20" max="16384" width="9.140625" style="54"/>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12"/>
    </row>
    <row r="13" spans="10:32" x14ac:dyDescent="0.25">
      <c r="J13" s="78"/>
      <c r="K13" s="78"/>
      <c r="L13" s="78"/>
      <c r="M13" s="78"/>
      <c r="N13" s="78"/>
      <c r="O13" s="78"/>
      <c r="P13" s="78"/>
      <c r="Q13" s="78"/>
      <c r="R13" s="78"/>
      <c r="S13" s="78"/>
      <c r="T13" s="78"/>
      <c r="U13" s="312"/>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13"/>
      <c r="F17" s="313"/>
      <c r="G17" s="313"/>
      <c r="H17" s="313"/>
      <c r="I17" s="94"/>
      <c r="J17" s="78"/>
      <c r="K17" s="78"/>
      <c r="L17" s="95"/>
      <c r="M17" s="95"/>
      <c r="N17" s="92"/>
      <c r="O17" s="92"/>
      <c r="P17" s="92"/>
      <c r="Q17" s="92"/>
      <c r="R17" s="92"/>
      <c r="S17" s="92"/>
      <c r="T17" s="92"/>
      <c r="U17" s="312"/>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12"/>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5"/>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5"/>
      <c r="E25" s="65"/>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5"/>
      <c r="E26" s="65"/>
      <c r="L26" s="99"/>
      <c r="M26" s="99"/>
      <c r="N26" s="99"/>
      <c r="O26" s="99"/>
      <c r="P26" s="99"/>
      <c r="Q26" s="99"/>
      <c r="R26" s="82"/>
      <c r="S26" s="92"/>
      <c r="T26" s="92"/>
      <c r="U26" s="78"/>
      <c r="V26" s="78"/>
      <c r="W26" s="3"/>
      <c r="X26" s="3"/>
      <c r="Y26" s="3"/>
      <c r="Z26" s="3"/>
      <c r="AA26" s="3"/>
      <c r="AB26" s="3"/>
      <c r="AC26" s="3"/>
      <c r="AD26" s="3"/>
    </row>
    <row r="27" spans="4:32" ht="26.25" x14ac:dyDescent="0.35">
      <c r="D27" s="65"/>
      <c r="E27" s="65"/>
      <c r="L27" s="82"/>
      <c r="M27" s="82"/>
      <c r="N27" s="82"/>
      <c r="O27" s="82"/>
      <c r="P27" s="82"/>
      <c r="Q27" s="82"/>
      <c r="R27" s="82"/>
      <c r="S27" s="92"/>
      <c r="T27" s="92"/>
      <c r="U27" s="78"/>
      <c r="V27" s="78"/>
      <c r="W27" s="3"/>
      <c r="X27" s="3"/>
      <c r="Y27" s="3"/>
      <c r="Z27" s="3"/>
      <c r="AA27" s="3"/>
      <c r="AB27" s="3"/>
      <c r="AC27" s="3"/>
      <c r="AD27" s="3"/>
    </row>
    <row r="28" spans="4:32" ht="26.25" x14ac:dyDescent="0.35">
      <c r="D28" s="65"/>
      <c r="E28" s="65"/>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39:V100"/>
  <sheetViews>
    <sheetView zoomScale="50" zoomScaleNormal="50" workbookViewId="0">
      <selection activeCell="U29" sqref="U29"/>
    </sheetView>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16" t="s">
        <v>96</v>
      </c>
      <c r="L40" s="317"/>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4" t="s">
        <v>98</v>
      </c>
      <c r="L41" s="315"/>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8"/>
      <c r="L42" s="319"/>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8"/>
      <c r="L43" s="319"/>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8"/>
      <c r="L44" s="319"/>
      <c r="P44" s="100" t="s">
        <v>84</v>
      </c>
      <c r="Q44" s="112">
        <v>3</v>
      </c>
      <c r="R44" s="112">
        <v>4</v>
      </c>
      <c r="S44" s="112">
        <v>11</v>
      </c>
      <c r="T44" s="115"/>
    </row>
    <row r="45" spans="5:22" ht="30" customHeight="1" thickBot="1" x14ac:dyDescent="0.3">
      <c r="E45" s="109" t="s">
        <v>85</v>
      </c>
      <c r="F45" s="101">
        <v>6</v>
      </c>
      <c r="G45" s="110">
        <v>6</v>
      </c>
      <c r="H45" s="110">
        <v>9</v>
      </c>
      <c r="I45" s="110">
        <v>9</v>
      </c>
      <c r="J45" s="111">
        <v>0</v>
      </c>
      <c r="K45" s="314" t="s">
        <v>98</v>
      </c>
      <c r="L45" s="315"/>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8"/>
      <c r="L46" s="319"/>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8"/>
      <c r="L47" s="319"/>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4" t="s">
        <v>98</v>
      </c>
      <c r="L48" s="315"/>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4" t="s">
        <v>98</v>
      </c>
      <c r="L49" s="315"/>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4" t="s">
        <v>98</v>
      </c>
      <c r="L50" s="315"/>
      <c r="P50" s="109" t="s">
        <v>89</v>
      </c>
      <c r="Q50" s="112">
        <v>1</v>
      </c>
      <c r="R50" s="112">
        <v>2</v>
      </c>
      <c r="S50" s="112">
        <v>3</v>
      </c>
      <c r="T50" s="113">
        <f t="shared" si="0"/>
        <v>0.1111111111111111</v>
      </c>
    </row>
    <row r="71" spans="9:10" ht="25.5" customHeight="1" x14ac:dyDescent="0.25"/>
    <row r="74" spans="9:10" x14ac:dyDescent="0.25">
      <c r="I74" s="320"/>
      <c r="J74" s="320"/>
    </row>
    <row r="75" spans="9:10" x14ac:dyDescent="0.25">
      <c r="I75" s="320"/>
      <c r="J75" s="320"/>
    </row>
    <row r="79" spans="9:10" ht="25.5" customHeight="1" x14ac:dyDescent="0.25"/>
    <row r="81" spans="9:18" x14ac:dyDescent="0.25">
      <c r="I81" s="320"/>
      <c r="J81" s="320"/>
    </row>
    <row r="82" spans="9:18" x14ac:dyDescent="0.25">
      <c r="I82" s="320"/>
      <c r="J82" s="320"/>
    </row>
    <row r="86" spans="9:18" ht="25.5" customHeight="1" x14ac:dyDescent="0.25"/>
    <row r="87" spans="9:18" x14ac:dyDescent="0.25">
      <c r="I87" s="320"/>
      <c r="J87" s="320"/>
    </row>
    <row r="88" spans="9:18" x14ac:dyDescent="0.25">
      <c r="I88" s="320"/>
      <c r="J88" s="320"/>
    </row>
    <row r="89" spans="9:18" x14ac:dyDescent="0.25">
      <c r="I89" s="320"/>
      <c r="J89" s="320"/>
    </row>
    <row r="93" spans="9:18" ht="24.75" customHeight="1" x14ac:dyDescent="0.25">
      <c r="P93" s="116"/>
      <c r="Q93" s="321"/>
      <c r="R93" s="321"/>
    </row>
    <row r="94" spans="9:18" x14ac:dyDescent="0.25">
      <c r="Q94" s="321"/>
      <c r="R94" s="321"/>
    </row>
    <row r="99" spans="17:18" ht="26.25" customHeight="1" x14ac:dyDescent="0.25">
      <c r="Q99" s="321"/>
      <c r="R99" s="321"/>
    </row>
    <row r="100" spans="17:18" x14ac:dyDescent="0.25">
      <c r="Q100" s="321"/>
      <c r="R100" s="321"/>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16" t="s">
        <v>96</v>
      </c>
      <c r="L40" s="317"/>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4" t="s">
        <v>98</v>
      </c>
      <c r="L41" s="315"/>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8"/>
      <c r="L42" s="319"/>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8"/>
      <c r="L43" s="319"/>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8"/>
      <c r="L44" s="319"/>
      <c r="P44" s="100" t="s">
        <v>84</v>
      </c>
      <c r="Q44" s="112">
        <v>3</v>
      </c>
      <c r="R44" s="112">
        <v>4</v>
      </c>
      <c r="S44" s="112">
        <v>11</v>
      </c>
      <c r="T44" s="115"/>
    </row>
    <row r="45" spans="5:22" ht="30" customHeight="1" thickBot="1" x14ac:dyDescent="0.3">
      <c r="E45" s="109" t="s">
        <v>85</v>
      </c>
      <c r="F45" s="101">
        <v>6</v>
      </c>
      <c r="G45" s="110">
        <v>6</v>
      </c>
      <c r="H45" s="110">
        <v>9</v>
      </c>
      <c r="I45" s="110">
        <v>9</v>
      </c>
      <c r="J45" s="111">
        <v>0</v>
      </c>
      <c r="K45" s="314" t="s">
        <v>98</v>
      </c>
      <c r="L45" s="315"/>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8"/>
      <c r="L46" s="319"/>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8"/>
      <c r="L47" s="319"/>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4" t="s">
        <v>98</v>
      </c>
      <c r="L48" s="315"/>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4" t="s">
        <v>98</v>
      </c>
      <c r="L49" s="315"/>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4" t="s">
        <v>98</v>
      </c>
      <c r="L50" s="315"/>
      <c r="P50" s="109" t="s">
        <v>89</v>
      </c>
      <c r="Q50" s="112">
        <v>1</v>
      </c>
      <c r="R50" s="112">
        <v>2</v>
      </c>
      <c r="S50" s="112">
        <v>3</v>
      </c>
      <c r="T50" s="113">
        <f t="shared" si="0"/>
        <v>0.1111111111111111</v>
      </c>
    </row>
    <row r="71" spans="9:10" ht="25.5" customHeight="1" x14ac:dyDescent="0.25"/>
    <row r="74" spans="9:10" x14ac:dyDescent="0.25">
      <c r="I74" s="320"/>
      <c r="J74" s="320"/>
    </row>
    <row r="75" spans="9:10" x14ac:dyDescent="0.25">
      <c r="I75" s="320"/>
      <c r="J75" s="320"/>
    </row>
    <row r="79" spans="9:10" ht="25.5" customHeight="1" x14ac:dyDescent="0.25"/>
    <row r="81" spans="9:18" x14ac:dyDescent="0.25">
      <c r="I81" s="320"/>
      <c r="J81" s="320"/>
    </row>
    <row r="82" spans="9:18" x14ac:dyDescent="0.25">
      <c r="I82" s="320"/>
      <c r="J82" s="320"/>
    </row>
    <row r="86" spans="9:18" ht="25.5" customHeight="1" x14ac:dyDescent="0.25"/>
    <row r="87" spans="9:18" x14ac:dyDescent="0.25">
      <c r="I87" s="320"/>
      <c r="J87" s="320"/>
    </row>
    <row r="88" spans="9:18" x14ac:dyDescent="0.25">
      <c r="I88" s="320"/>
      <c r="J88" s="320"/>
    </row>
    <row r="89" spans="9:18" x14ac:dyDescent="0.25">
      <c r="I89" s="320"/>
      <c r="J89" s="320"/>
    </row>
    <row r="93" spans="9:18" ht="24.75" customHeight="1" x14ac:dyDescent="0.25">
      <c r="P93" s="116"/>
      <c r="Q93" s="321"/>
      <c r="R93" s="321"/>
    </row>
    <row r="94" spans="9:18" x14ac:dyDescent="0.25">
      <c r="Q94" s="321"/>
      <c r="R94" s="321"/>
    </row>
    <row r="99" spans="17:18" ht="26.25" customHeight="1" x14ac:dyDescent="0.25">
      <c r="Q99" s="321"/>
      <c r="R99" s="321"/>
    </row>
    <row r="100" spans="17:18" x14ac:dyDescent="0.25">
      <c r="Q100" s="321"/>
      <c r="R100" s="321"/>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42"/>
      <c r="E30" s="142"/>
      <c r="F30" s="27"/>
      <c r="G30" s="27"/>
      <c r="H30" s="27"/>
      <c r="I30" s="27"/>
      <c r="J30" s="27"/>
      <c r="K30" s="27"/>
      <c r="L30" s="27"/>
      <c r="M30" s="27"/>
      <c r="N30" s="27"/>
      <c r="O30" s="27"/>
      <c r="P30" s="27"/>
      <c r="Q30" s="27"/>
    </row>
    <row r="34" spans="6:23" ht="15.75" thickBot="1" x14ac:dyDescent="0.3"/>
    <row r="35" spans="6:23" ht="126.75" customHeight="1" thickBot="1" x14ac:dyDescent="0.3">
      <c r="F35" s="102" t="s">
        <v>78</v>
      </c>
      <c r="G35" s="103" t="s">
        <v>91</v>
      </c>
      <c r="H35" s="103" t="s">
        <v>92</v>
      </c>
      <c r="I35" s="103" t="s">
        <v>93</v>
      </c>
      <c r="J35" s="103" t="s">
        <v>94</v>
      </c>
      <c r="K35" s="104" t="s">
        <v>95</v>
      </c>
      <c r="L35" s="316" t="s">
        <v>96</v>
      </c>
      <c r="M35" s="317"/>
      <c r="N35" s="105"/>
      <c r="Q35" s="106" t="s">
        <v>78</v>
      </c>
      <c r="R35" s="107" t="s">
        <v>90</v>
      </c>
      <c r="S35" s="107" t="s">
        <v>80</v>
      </c>
      <c r="T35" s="107" t="s">
        <v>81</v>
      </c>
      <c r="U35" s="108" t="s">
        <v>97</v>
      </c>
    </row>
    <row r="36" spans="6:23" ht="39.75" customHeight="1" thickBot="1" x14ac:dyDescent="0.3">
      <c r="F36" s="109" t="s">
        <v>79</v>
      </c>
      <c r="G36" s="101">
        <v>0</v>
      </c>
      <c r="H36" s="110">
        <v>0</v>
      </c>
      <c r="I36" s="110">
        <v>6</v>
      </c>
      <c r="J36" s="110">
        <v>6</v>
      </c>
      <c r="K36" s="111">
        <v>0</v>
      </c>
      <c r="L36" s="314" t="s">
        <v>98</v>
      </c>
      <c r="M36" s="315"/>
      <c r="N36" s="105"/>
      <c r="Q36" s="109" t="s">
        <v>79</v>
      </c>
      <c r="R36" s="112">
        <v>4</v>
      </c>
      <c r="S36" s="112">
        <v>5</v>
      </c>
      <c r="T36" s="112">
        <v>12</v>
      </c>
      <c r="U36" s="113">
        <f>((T36-R36)/6)^2</f>
        <v>1.7777777777777777</v>
      </c>
      <c r="W36" s="114"/>
    </row>
    <row r="37" spans="6:23" ht="36" customHeight="1" thickBot="1" x14ac:dyDescent="0.3">
      <c r="F37" s="100" t="s">
        <v>82</v>
      </c>
      <c r="G37" s="101">
        <v>0</v>
      </c>
      <c r="H37" s="110">
        <v>7</v>
      </c>
      <c r="I37" s="110">
        <v>2</v>
      </c>
      <c r="J37" s="110">
        <v>9</v>
      </c>
      <c r="K37" s="101">
        <v>7</v>
      </c>
      <c r="L37" s="318"/>
      <c r="M37" s="319"/>
      <c r="Q37" s="100" t="s">
        <v>82</v>
      </c>
      <c r="R37" s="112">
        <v>1</v>
      </c>
      <c r="S37" s="112">
        <v>1.5</v>
      </c>
      <c r="T37" s="112">
        <v>5</v>
      </c>
      <c r="U37" s="115"/>
    </row>
    <row r="38" spans="6:23" ht="33.75" customHeight="1" thickBot="1" x14ac:dyDescent="0.3">
      <c r="F38" s="100" t="s">
        <v>83</v>
      </c>
      <c r="G38" s="101">
        <v>6</v>
      </c>
      <c r="H38" s="110">
        <v>10</v>
      </c>
      <c r="I38" s="110">
        <v>9</v>
      </c>
      <c r="J38" s="110">
        <v>13</v>
      </c>
      <c r="K38" s="101">
        <v>4</v>
      </c>
      <c r="L38" s="318"/>
      <c r="M38" s="319"/>
      <c r="Q38" s="100" t="s">
        <v>83</v>
      </c>
      <c r="R38" s="112">
        <v>2</v>
      </c>
      <c r="S38" s="112">
        <v>3</v>
      </c>
      <c r="T38" s="112">
        <v>4</v>
      </c>
      <c r="U38" s="115"/>
    </row>
    <row r="39" spans="6:23" ht="29.25" customHeight="1" thickBot="1" x14ac:dyDescent="0.45">
      <c r="F39" s="100" t="s">
        <v>84</v>
      </c>
      <c r="G39" s="101">
        <v>6</v>
      </c>
      <c r="H39" s="110">
        <v>7</v>
      </c>
      <c r="I39" s="110">
        <v>11</v>
      </c>
      <c r="J39" s="110">
        <v>12</v>
      </c>
      <c r="K39" s="101">
        <v>1</v>
      </c>
      <c r="L39" s="318"/>
      <c r="M39" s="319"/>
      <c r="Q39" s="100" t="s">
        <v>84</v>
      </c>
      <c r="R39" s="112">
        <v>3</v>
      </c>
      <c r="S39" s="112">
        <v>4</v>
      </c>
      <c r="T39" s="112">
        <v>11</v>
      </c>
      <c r="U39" s="115"/>
      <c r="W39" s="155">
        <f>((T36-R36)/6)^2</f>
        <v>1.7777777777777777</v>
      </c>
    </row>
    <row r="40" spans="6:23" ht="30" customHeight="1" thickBot="1" x14ac:dyDescent="0.3">
      <c r="F40" s="109" t="s">
        <v>85</v>
      </c>
      <c r="G40" s="101">
        <v>6</v>
      </c>
      <c r="H40" s="110">
        <v>6</v>
      </c>
      <c r="I40" s="110">
        <v>9</v>
      </c>
      <c r="J40" s="110">
        <v>9</v>
      </c>
      <c r="K40" s="111">
        <v>0</v>
      </c>
      <c r="L40" s="314" t="s">
        <v>98</v>
      </c>
      <c r="M40" s="315"/>
      <c r="Q40" s="109" t="s">
        <v>85</v>
      </c>
      <c r="R40" s="112">
        <v>2</v>
      </c>
      <c r="S40" s="112">
        <v>3</v>
      </c>
      <c r="T40" s="112">
        <v>4</v>
      </c>
      <c r="U40" s="113">
        <f>((T40-R40)/6)^2</f>
        <v>0.1111111111111111</v>
      </c>
    </row>
    <row r="41" spans="6:23" ht="27.75" customHeight="1" thickBot="1" x14ac:dyDescent="0.3">
      <c r="F41" s="100" t="s">
        <v>30</v>
      </c>
      <c r="G41" s="101">
        <v>9</v>
      </c>
      <c r="H41" s="110">
        <v>13</v>
      </c>
      <c r="I41" s="110">
        <v>11</v>
      </c>
      <c r="J41" s="101">
        <v>15</v>
      </c>
      <c r="K41" s="101">
        <v>4</v>
      </c>
      <c r="L41" s="318"/>
      <c r="M41" s="319"/>
      <c r="Q41" s="100" t="s">
        <v>30</v>
      </c>
      <c r="R41" s="112">
        <v>1.5</v>
      </c>
      <c r="S41" s="112">
        <v>2</v>
      </c>
      <c r="T41" s="112">
        <v>2.5</v>
      </c>
      <c r="U41" s="115"/>
    </row>
    <row r="42" spans="6:23" ht="32.25" customHeight="1" thickBot="1" x14ac:dyDescent="0.3">
      <c r="F42" s="100" t="s">
        <v>86</v>
      </c>
      <c r="G42" s="101">
        <v>11</v>
      </c>
      <c r="H42" s="110">
        <v>12</v>
      </c>
      <c r="I42" s="110">
        <v>14</v>
      </c>
      <c r="J42" s="101">
        <v>15</v>
      </c>
      <c r="K42" s="101">
        <v>1</v>
      </c>
      <c r="L42" s="318"/>
      <c r="M42" s="319"/>
      <c r="Q42" s="100" t="s">
        <v>86</v>
      </c>
      <c r="R42" s="112">
        <v>1.5</v>
      </c>
      <c r="S42" s="112">
        <v>3</v>
      </c>
      <c r="T42" s="112">
        <v>4.5</v>
      </c>
      <c r="U42" s="115"/>
    </row>
    <row r="43" spans="6:23" ht="28.5" customHeight="1" thickBot="1" x14ac:dyDescent="0.3">
      <c r="F43" s="109" t="s">
        <v>87</v>
      </c>
      <c r="G43" s="101">
        <v>9</v>
      </c>
      <c r="H43" s="110">
        <v>9</v>
      </c>
      <c r="I43" s="101">
        <v>13</v>
      </c>
      <c r="J43" s="110">
        <v>13</v>
      </c>
      <c r="K43" s="111">
        <v>0</v>
      </c>
      <c r="L43" s="314" t="s">
        <v>98</v>
      </c>
      <c r="M43" s="315"/>
      <c r="Q43" s="109" t="s">
        <v>87</v>
      </c>
      <c r="R43" s="112">
        <v>2.5</v>
      </c>
      <c r="S43" s="112">
        <v>3.5</v>
      </c>
      <c r="T43" s="112">
        <v>7.5</v>
      </c>
      <c r="U43" s="113">
        <f t="shared" ref="U43:U45" si="0">((T43-R43)/6)^2</f>
        <v>0.69444444444444453</v>
      </c>
    </row>
    <row r="44" spans="6:23" ht="33" customHeight="1" thickBot="1" x14ac:dyDescent="0.3">
      <c r="F44" s="109" t="s">
        <v>88</v>
      </c>
      <c r="G44" s="101">
        <v>13</v>
      </c>
      <c r="H44" s="110">
        <v>13</v>
      </c>
      <c r="I44" s="101">
        <v>15</v>
      </c>
      <c r="J44" s="110">
        <v>15</v>
      </c>
      <c r="K44" s="111">
        <v>0</v>
      </c>
      <c r="L44" s="314" t="s">
        <v>98</v>
      </c>
      <c r="M44" s="315"/>
      <c r="Q44" s="109" t="s">
        <v>88</v>
      </c>
      <c r="R44" s="112">
        <v>1.5</v>
      </c>
      <c r="S44" s="112">
        <v>2</v>
      </c>
      <c r="T44" s="112">
        <v>2.5</v>
      </c>
      <c r="U44" s="113">
        <f t="shared" si="0"/>
        <v>2.7777777777777776E-2</v>
      </c>
    </row>
    <row r="45" spans="6:23" ht="34.5" customHeight="1" thickBot="1" x14ac:dyDescent="0.3">
      <c r="F45" s="109" t="s">
        <v>89</v>
      </c>
      <c r="G45" s="101">
        <v>15</v>
      </c>
      <c r="H45" s="101">
        <v>15</v>
      </c>
      <c r="I45" s="101">
        <v>17</v>
      </c>
      <c r="J45" s="110">
        <v>17</v>
      </c>
      <c r="K45" s="111">
        <v>0</v>
      </c>
      <c r="L45" s="314" t="s">
        <v>113</v>
      </c>
      <c r="M45" s="315"/>
      <c r="Q45" s="109" t="s">
        <v>89</v>
      </c>
      <c r="R45" s="112">
        <v>1</v>
      </c>
      <c r="S45" s="112">
        <v>2</v>
      </c>
      <c r="T45" s="112">
        <v>3</v>
      </c>
      <c r="U45" s="113">
        <f t="shared" si="0"/>
        <v>0.1111111111111111</v>
      </c>
    </row>
    <row r="48" spans="6:23" x14ac:dyDescent="0.25">
      <c r="U48" s="328">
        <f>U36+U40+U43+U44+U45</f>
        <v>2.7222222222222223</v>
      </c>
    </row>
    <row r="49" spans="18:21" x14ac:dyDescent="0.25">
      <c r="U49" s="329"/>
    </row>
    <row r="50" spans="18:21" x14ac:dyDescent="0.25">
      <c r="U50" s="329"/>
    </row>
    <row r="53" spans="18:21" ht="15" customHeight="1" x14ac:dyDescent="0.25">
      <c r="R53" s="321"/>
      <c r="S53" s="321"/>
    </row>
    <row r="54" spans="18:21" ht="15" customHeight="1" x14ac:dyDescent="0.25">
      <c r="R54" s="321"/>
      <c r="S54" s="321"/>
    </row>
    <row r="55" spans="18:21" x14ac:dyDescent="0.25">
      <c r="R55" s="321"/>
      <c r="S55" s="321"/>
    </row>
    <row r="66" spans="10:20" ht="25.5" customHeight="1" x14ac:dyDescent="0.25">
      <c r="R66" s="324">
        <f>1.78+0.11+0.69+0.03+0.11</f>
        <v>2.7199999999999998</v>
      </c>
      <c r="S66" s="324"/>
    </row>
    <row r="67" spans="10:20" x14ac:dyDescent="0.25">
      <c r="R67" s="324"/>
      <c r="S67" s="324"/>
    </row>
    <row r="68" spans="10:20" x14ac:dyDescent="0.25">
      <c r="R68" s="324"/>
      <c r="S68" s="324"/>
    </row>
    <row r="69" spans="10:20" x14ac:dyDescent="0.25">
      <c r="J69" s="325">
        <f>U36+U40+U43+U44+U45</f>
        <v>2.7222222222222223</v>
      </c>
      <c r="K69" s="325"/>
    </row>
    <row r="70" spans="10:20" ht="15.75" thickBot="1" x14ac:dyDescent="0.3">
      <c r="J70" s="326"/>
      <c r="K70" s="326"/>
    </row>
    <row r="74" spans="10:20" ht="25.5" customHeight="1" x14ac:dyDescent="0.25"/>
    <row r="75" spans="10:20" ht="15" customHeight="1" x14ac:dyDescent="0.25">
      <c r="R75" s="324">
        <f>SQRT(2.72)</f>
        <v>1.6492422502470643</v>
      </c>
      <c r="S75" s="324"/>
      <c r="T75" s="330"/>
    </row>
    <row r="76" spans="10:20" ht="15" customHeight="1" x14ac:dyDescent="0.25">
      <c r="J76" s="325">
        <f>SQRT(J69)</f>
        <v>1.6499158227686108</v>
      </c>
      <c r="K76" s="325"/>
      <c r="R76" s="324"/>
      <c r="S76" s="324"/>
      <c r="T76" s="330"/>
    </row>
    <row r="77" spans="10:20" ht="24.75" customHeight="1" thickBot="1" x14ac:dyDescent="0.3">
      <c r="J77" s="326"/>
      <c r="K77" s="326"/>
      <c r="R77" s="324"/>
      <c r="S77" s="324"/>
      <c r="T77" s="330"/>
    </row>
    <row r="81" spans="10:19" ht="19.5" customHeight="1" thickBot="1" x14ac:dyDescent="0.3">
      <c r="R81" s="324">
        <f>(20-17)/1.65</f>
        <v>1.8181818181818183</v>
      </c>
      <c r="S81" s="324"/>
    </row>
    <row r="82" spans="10:19" ht="15" customHeight="1" x14ac:dyDescent="0.25">
      <c r="J82" s="327">
        <f>STANDARDIZE(20,17,1.65)</f>
        <v>1.8181818181818183</v>
      </c>
      <c r="K82" s="327"/>
      <c r="R82" s="324"/>
      <c r="S82" s="324"/>
    </row>
    <row r="83" spans="10:19" ht="15" customHeight="1" x14ac:dyDescent="0.25">
      <c r="J83" s="325"/>
      <c r="K83" s="325"/>
      <c r="R83" s="324"/>
      <c r="S83" s="324"/>
    </row>
    <row r="84" spans="10:19" x14ac:dyDescent="0.25">
      <c r="J84" s="325"/>
      <c r="K84" s="325"/>
    </row>
    <row r="88" spans="10:19" ht="24.75" customHeight="1" x14ac:dyDescent="0.25">
      <c r="Q88" s="116">
        <f>_xlfn.NORM.S.DIST(1.82,1)</f>
        <v>0.96562049755411006</v>
      </c>
      <c r="R88" s="322">
        <f>NORMSDIST(1.82)</f>
        <v>0.96562049755411006</v>
      </c>
      <c r="S88" s="322"/>
    </row>
    <row r="89" spans="10:19" ht="15" customHeight="1" x14ac:dyDescent="0.25">
      <c r="R89" s="322"/>
      <c r="S89" s="322"/>
    </row>
    <row r="90" spans="10:19" ht="15" customHeight="1" x14ac:dyDescent="0.25">
      <c r="R90" s="322"/>
      <c r="S90" s="322"/>
    </row>
    <row r="94" spans="10:19" ht="26.25" customHeight="1" x14ac:dyDescent="0.25">
      <c r="R94" s="323">
        <f>1-0.9656</f>
        <v>3.4399999999999986E-2</v>
      </c>
      <c r="S94" s="323"/>
    </row>
    <row r="95" spans="10:19" ht="15" customHeight="1" x14ac:dyDescent="0.25">
      <c r="R95" s="323"/>
      <c r="S95" s="323"/>
    </row>
    <row r="96" spans="10:19" ht="15" customHeight="1" x14ac:dyDescent="0.25">
      <c r="R96" s="323"/>
      <c r="S96" s="323"/>
    </row>
  </sheetData>
  <mergeCells count="22">
    <mergeCell ref="U48:U50"/>
    <mergeCell ref="T75:T77"/>
    <mergeCell ref="L39:M39"/>
    <mergeCell ref="L38:M38"/>
    <mergeCell ref="L37:M37"/>
    <mergeCell ref="L36:M36"/>
    <mergeCell ref="L35:M35"/>
    <mergeCell ref="J69:K70"/>
    <mergeCell ref="J76:K77"/>
    <mergeCell ref="J82:K84"/>
    <mergeCell ref="L40:M40"/>
    <mergeCell ref="L45:M45"/>
    <mergeCell ref="L44:M44"/>
    <mergeCell ref="L43:M43"/>
    <mergeCell ref="L42:M42"/>
    <mergeCell ref="L41:M41"/>
    <mergeCell ref="R88:S90"/>
    <mergeCell ref="R94:S96"/>
    <mergeCell ref="R53:S55"/>
    <mergeCell ref="R66:S68"/>
    <mergeCell ref="R75:S77"/>
    <mergeCell ref="R81:S83"/>
  </mergeCells>
  <pageMargins left="0.7" right="0.7" top="0.75" bottom="0.75" header="0.3" footer="0.3"/>
  <pageSetup scale="2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O24:W50"/>
  <sheetViews>
    <sheetView showRowColHeaders="0" zoomScale="60" zoomScaleNormal="60" workbookViewId="0"/>
  </sheetViews>
  <sheetFormatPr defaultColWidth="9.140625" defaultRowHeight="15" x14ac:dyDescent="0.25"/>
  <cols>
    <col min="1" max="14" width="9.140625" style="54"/>
    <col min="15" max="15" width="10.28515625" style="54" customWidth="1"/>
    <col min="16" max="16" width="9.140625" style="54"/>
    <col min="17" max="17" width="12.5703125" style="54" bestFit="1" customWidth="1"/>
    <col min="18" max="18" width="9.140625" style="54"/>
    <col min="19" max="19" width="20.7109375" style="54" customWidth="1"/>
    <col min="20" max="20" width="17.140625" style="54" customWidth="1"/>
    <col min="21" max="21" width="16.7109375" style="54" customWidth="1"/>
    <col min="22" max="22" width="9.140625" style="54"/>
    <col min="23" max="23" width="20.5703125" style="54" customWidth="1"/>
    <col min="24" max="16384" width="9.140625" style="54"/>
  </cols>
  <sheetData>
    <row r="24" spans="15:23" ht="28.5" x14ac:dyDescent="0.45">
      <c r="P24" s="117" t="s">
        <v>79</v>
      </c>
      <c r="Q24" s="180">
        <v>0.5</v>
      </c>
      <c r="S24" s="118">
        <v>0.6</v>
      </c>
      <c r="T24" s="119">
        <v>0.2</v>
      </c>
      <c r="U24" s="119">
        <v>0.2</v>
      </c>
      <c r="W24" s="167">
        <f>0.5*0.6+0.3*0.1+0.2*0.2</f>
        <v>0.37</v>
      </c>
    </row>
    <row r="25" spans="15:23" ht="28.5" x14ac:dyDescent="0.45">
      <c r="P25" s="117" t="s">
        <v>82</v>
      </c>
      <c r="Q25" s="180">
        <v>0.3</v>
      </c>
      <c r="S25" s="119">
        <v>0.1</v>
      </c>
      <c r="T25" s="118">
        <v>0.7</v>
      </c>
      <c r="U25" s="119">
        <v>0.2</v>
      </c>
      <c r="W25" s="167">
        <f>0.5*0.2+0.3*0.7+0.2*0.3</f>
        <v>0.37</v>
      </c>
    </row>
    <row r="26" spans="15:23" ht="28.5" x14ac:dyDescent="0.45">
      <c r="P26" s="117" t="s">
        <v>83</v>
      </c>
      <c r="Q26" s="180">
        <v>0.2</v>
      </c>
      <c r="S26" s="119">
        <v>0.2</v>
      </c>
      <c r="T26" s="119">
        <v>0.3</v>
      </c>
      <c r="U26" s="118">
        <v>0.5</v>
      </c>
      <c r="W26" s="167">
        <f>0.5*0.2+0.3*0.2+0.2*0.5</f>
        <v>0.26</v>
      </c>
    </row>
    <row r="29" spans="15:23" ht="26.25" x14ac:dyDescent="0.25">
      <c r="W29" s="171">
        <f>W24+W25+W26</f>
        <v>1</v>
      </c>
    </row>
    <row r="30" spans="15:23" ht="26.25" x14ac:dyDescent="0.25">
      <c r="O30" s="120"/>
      <c r="P30" s="120"/>
      <c r="Q30" s="120"/>
    </row>
    <row r="31" spans="15:23" x14ac:dyDescent="0.25">
      <c r="O31" s="122"/>
      <c r="S31" s="122"/>
    </row>
    <row r="33" spans="16:23" x14ac:dyDescent="0.25">
      <c r="S33" s="122"/>
    </row>
    <row r="42" spans="16:23" ht="28.5" x14ac:dyDescent="0.45">
      <c r="P42" s="117" t="s">
        <v>79</v>
      </c>
      <c r="Q42" s="179">
        <f>W24</f>
        <v>0.37</v>
      </c>
      <c r="S42" s="118">
        <v>0.6</v>
      </c>
      <c r="T42" s="119">
        <v>0.2</v>
      </c>
      <c r="U42" s="119">
        <v>0.2</v>
      </c>
      <c r="W42" s="167">
        <f>0.37*0.6+0.37*0.1+0.26*0.2</f>
        <v>0.311</v>
      </c>
    </row>
    <row r="43" spans="16:23" ht="28.5" x14ac:dyDescent="0.45">
      <c r="P43" s="117" t="s">
        <v>82</v>
      </c>
      <c r="Q43" s="179">
        <f>W25</f>
        <v>0.37</v>
      </c>
      <c r="S43" s="119">
        <v>0.1</v>
      </c>
      <c r="T43" s="118">
        <v>0.7</v>
      </c>
      <c r="U43" s="119">
        <v>0.2</v>
      </c>
      <c r="W43" s="167">
        <f>0.37*0.2+0.37*0.7+0.26*0.3</f>
        <v>0.41100000000000003</v>
      </c>
    </row>
    <row r="44" spans="16:23" ht="28.5" x14ac:dyDescent="0.45">
      <c r="P44" s="117" t="s">
        <v>83</v>
      </c>
      <c r="Q44" s="179">
        <f>W26</f>
        <v>0.26</v>
      </c>
      <c r="S44" s="119">
        <v>0.2</v>
      </c>
      <c r="T44" s="119">
        <v>0.3</v>
      </c>
      <c r="U44" s="118">
        <v>0.5</v>
      </c>
      <c r="W44" s="167">
        <f>0.37*0.2+0.37*0.2+0.26*0.5</f>
        <v>0.27800000000000002</v>
      </c>
    </row>
    <row r="47" spans="16:23" ht="26.25" x14ac:dyDescent="0.25">
      <c r="Q47" s="171">
        <f>Q42+Q43+Q44</f>
        <v>1</v>
      </c>
      <c r="W47" s="171">
        <f>W42+W43+W44</f>
        <v>1</v>
      </c>
    </row>
    <row r="48" spans="16:23" x14ac:dyDescent="0.25">
      <c r="S48" s="122"/>
    </row>
    <row r="50" spans="19:19" x14ac:dyDescent="0.25">
      <c r="S50" s="122"/>
    </row>
  </sheetData>
  <pageMargins left="0.7" right="0.7" top="0.75" bottom="0.75" header="0.3" footer="0.3"/>
  <pageSetup scale="3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24:W43"/>
  <sheetViews>
    <sheetView zoomScale="60" zoomScaleNormal="60" workbookViewId="0"/>
  </sheetViews>
  <sheetFormatPr defaultColWidth="9.140625" defaultRowHeight="15" x14ac:dyDescent="0.25"/>
  <cols>
    <col min="1" max="14" width="9.140625" style="54"/>
    <col min="15" max="15" width="10.28515625" style="54" customWidth="1"/>
    <col min="16" max="16" width="9.140625" style="54"/>
    <col min="17" max="17" width="12.28515625" style="54" customWidth="1"/>
    <col min="18" max="18" width="9.140625" style="54"/>
    <col min="19" max="19" width="11" style="54" customWidth="1"/>
    <col min="20" max="22" width="9.140625" style="54"/>
    <col min="23" max="23" width="18.7109375" style="54" customWidth="1"/>
    <col min="24" max="16384" width="9.140625" style="54"/>
  </cols>
  <sheetData>
    <row r="24" spans="15:23" ht="28.5" x14ac:dyDescent="0.45">
      <c r="P24" s="117" t="s">
        <v>79</v>
      </c>
      <c r="Q24" s="180">
        <v>0.5</v>
      </c>
      <c r="S24" s="118">
        <v>0.6</v>
      </c>
      <c r="T24" s="119">
        <v>0.2</v>
      </c>
      <c r="U24" s="119">
        <v>0.2</v>
      </c>
      <c r="W24" s="121"/>
    </row>
    <row r="25" spans="15:23" ht="28.5" x14ac:dyDescent="0.45">
      <c r="P25" s="117" t="s">
        <v>82</v>
      </c>
      <c r="Q25" s="180">
        <v>0.3</v>
      </c>
      <c r="S25" s="119">
        <v>0.1</v>
      </c>
      <c r="T25" s="118">
        <v>0.7</v>
      </c>
      <c r="U25" s="119">
        <v>0.2</v>
      </c>
      <c r="W25" s="121"/>
    </row>
    <row r="26" spans="15:23" ht="28.5" x14ac:dyDescent="0.45">
      <c r="P26" s="117" t="s">
        <v>83</v>
      </c>
      <c r="Q26" s="180">
        <v>0.2</v>
      </c>
      <c r="S26" s="119">
        <v>0.2</v>
      </c>
      <c r="T26" s="119">
        <v>0.3</v>
      </c>
      <c r="U26" s="118">
        <v>0.5</v>
      </c>
      <c r="W26" s="121"/>
    </row>
    <row r="29" spans="15:23" ht="26.25" x14ac:dyDescent="0.25">
      <c r="Q29" s="120"/>
    </row>
    <row r="30" spans="15:23" x14ac:dyDescent="0.25">
      <c r="O30" s="122"/>
    </row>
    <row r="41" spans="16:23" ht="28.5" x14ac:dyDescent="0.45">
      <c r="P41" s="117" t="s">
        <v>79</v>
      </c>
      <c r="Q41" s="180"/>
      <c r="S41" s="118">
        <v>0.6</v>
      </c>
      <c r="T41" s="119">
        <v>0.2</v>
      </c>
      <c r="U41" s="119">
        <v>0.2</v>
      </c>
      <c r="W41" s="121"/>
    </row>
    <row r="42" spans="16:23" ht="28.5" x14ac:dyDescent="0.45">
      <c r="P42" s="117" t="s">
        <v>82</v>
      </c>
      <c r="Q42" s="180"/>
      <c r="S42" s="119">
        <v>0.1</v>
      </c>
      <c r="T42" s="118">
        <v>0.7</v>
      </c>
      <c r="U42" s="119">
        <v>0.2</v>
      </c>
      <c r="W42" s="121"/>
    </row>
    <row r="43" spans="16:23" ht="28.5" x14ac:dyDescent="0.45">
      <c r="P43" s="117" t="s">
        <v>83</v>
      </c>
      <c r="Q43" s="180"/>
      <c r="S43" s="119">
        <v>0.2</v>
      </c>
      <c r="T43" s="119">
        <v>0.3</v>
      </c>
      <c r="U43" s="118">
        <v>0.5</v>
      </c>
      <c r="W43" s="121"/>
    </row>
  </sheetData>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D95F-E8CB-4634-BAA5-09598C300C36}">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CWL2 </vt:lpstr>
      <vt:lpstr>CSP2 </vt:lpstr>
      <vt:lpstr>Forcasting Sample Probl (2)</vt:lpstr>
      <vt:lpstr>Forecasting Problem 4</vt:lpstr>
      <vt:lpstr>ChecForcasting Sample Problem 4</vt:lpstr>
      <vt:lpstr>FirstPage</vt:lpstr>
      <vt:lpstr>TypeContent </vt:lpstr>
      <vt:lpstr>PERTContent  </vt:lpstr>
      <vt:lpstr>WLContent </vt:lpstr>
      <vt:lpstr>CorContent</vt:lpstr>
      <vt:lpstr>SContent </vt:lpstr>
      <vt:lpstr>Content </vt:lpstr>
      <vt:lpstr>Trend Content</vt:lpstr>
      <vt:lpstr>Forecasting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F5</vt:lpstr>
      <vt:lpstr>CT1</vt:lpstr>
      <vt:lpstr>T1</vt:lpstr>
      <vt:lpstr>9.1</vt:lpstr>
      <vt:lpstr>CSP1 </vt:lpstr>
      <vt:lpstr>SP1</vt:lpstr>
      <vt:lpstr>CR2 </vt:lpstr>
      <vt:lpstr>R2</vt:lpstr>
      <vt:lpstr>CR1</vt:lpstr>
      <vt:lpstr>R1</vt:lpstr>
      <vt:lpstr>CF2 </vt:lpstr>
      <vt:lpstr>F2</vt:lpstr>
      <vt:lpstr>CF1 </vt:lpstr>
      <vt:lpstr>Check Index 1 </vt:lpstr>
      <vt:lpstr>Index 1</vt:lpstr>
      <vt:lpstr>F1</vt:lpstr>
      <vt:lpstr>CF8 </vt:lpstr>
      <vt:lpstr>SP2</vt:lpstr>
      <vt:lpstr>14</vt:lpstr>
      <vt:lpstr>15</vt:lpstr>
      <vt:lpstr>Gantt1</vt:lpstr>
      <vt:lpstr>PERT1 </vt:lpstr>
      <vt:lpstr>CPERT1</vt:lpstr>
      <vt:lpstr>CM1 </vt:lpstr>
      <vt:lpstr>M1</vt:lpstr>
      <vt:lpstr>Index Content</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2022-04-14T18:10:33Z</cp:lastPrinted>
  <dcterms:created xsi:type="dcterms:W3CDTF">2014-10-23T14:45:36Z</dcterms:created>
  <dcterms:modified xsi:type="dcterms:W3CDTF">2024-04-05T18:17:47Z</dcterms:modified>
</cp:coreProperties>
</file>