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harts/chart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G:\DEN 429\DEN429 Sample Problems\"/>
    </mc:Choice>
  </mc:AlternateContent>
  <xr:revisionPtr revIDLastSave="0" documentId="13_ncr:1_{F09C35DE-25C8-46CE-BE7A-1FF8903BDD36}" xr6:coauthVersionLast="36" xr6:coauthVersionMax="36" xr10:uidLastSave="{00000000-0000-0000-0000-000000000000}"/>
  <bookViews>
    <workbookView showSheetTabs="0" xWindow="0" yWindow="2640" windowWidth="21000" windowHeight="9945" firstSheet="41" activeTab="42" xr2:uid="{00000000-000D-0000-FFFF-FFFF00000000}"/>
  </bookViews>
  <sheets>
    <sheet name="SPC6 (2)" sheetId="104" r:id="rId1"/>
    <sheet name="NOC (2)" sheetId="105" r:id="rId2"/>
    <sheet name="NOC2 (2)" sheetId="120" r:id="rId3"/>
    <sheet name="NOC2" sheetId="119" r:id="rId4"/>
    <sheet name="NOC1" sheetId="91" r:id="rId5"/>
    <sheet name="LC2 (2)" sheetId="107" r:id="rId6"/>
    <sheet name="LC2" sheetId="83" r:id="rId7"/>
    <sheet name="LC1 (2)" sheetId="108" r:id="rId8"/>
    <sheet name="LC3 (2)" sheetId="125" r:id="rId9"/>
    <sheet name="LC3" sheetId="124" r:id="rId10"/>
    <sheet name="LC1" sheetId="76" r:id="rId11"/>
    <sheet name="R&amp;R1 (3)" sheetId="109" r:id="rId12"/>
    <sheet name="R&amp;R1" sheetId="89" r:id="rId13"/>
    <sheet name="R&amp;R2 (2)" sheetId="97" r:id="rId14"/>
    <sheet name="DecisionTable" sheetId="123" r:id="rId15"/>
    <sheet name="R&amp;R2" sheetId="88" r:id="rId16"/>
    <sheet name="R&amp;R3 (2)" sheetId="98" r:id="rId17"/>
    <sheet name="R&amp;R3" sheetId="87" r:id="rId18"/>
    <sheet name="R&amp;R4 (2)" sheetId="99" r:id="rId19"/>
    <sheet name="R&amp;R4" sheetId="86" r:id="rId20"/>
    <sheet name="R&amp;R5 (2)" sheetId="100" r:id="rId21"/>
    <sheet name="R&amp;R5" sheetId="85" r:id="rId22"/>
    <sheet name="R&amp;R6  (2)" sheetId="101" r:id="rId23"/>
    <sheet name="R&amp;R6 " sheetId="84" r:id="rId24"/>
    <sheet name="R&amp;R7 (2)" sheetId="102" r:id="rId25"/>
    <sheet name="R&amp;R7" sheetId="82" r:id="rId26"/>
    <sheet name="R&amp;R8 (2)" sheetId="103" r:id="rId27"/>
    <sheet name="R&amp;R8" sheetId="94" r:id="rId28"/>
    <sheet name="SPC2 (2)" sheetId="111" r:id="rId29"/>
    <sheet name="SPC6 (3)" sheetId="121" r:id="rId30"/>
    <sheet name="SPC6" sheetId="69" r:id="rId31"/>
    <sheet name="SPC5 (2)" sheetId="113" r:id="rId32"/>
    <sheet name="SPC5" sheetId="65" r:id="rId33"/>
    <sheet name="SPC4" sheetId="64" r:id="rId34"/>
    <sheet name="SPC4 (2)" sheetId="114" r:id="rId35"/>
    <sheet name="SPC3 (2)" sheetId="118" r:id="rId36"/>
    <sheet name="SPC3" sheetId="62" r:id="rId37"/>
    <sheet name="SPC2 (3)" sheetId="116" r:id="rId38"/>
    <sheet name="SPC2" sheetId="33" r:id="rId39"/>
    <sheet name="R&amp;R1 (2)" sheetId="96" r:id="rId40"/>
    <sheet name="SPC1 (2)" sheetId="117" r:id="rId41"/>
    <sheet name="SPC1" sheetId="61" r:id="rId42"/>
    <sheet name="FirstPage" sheetId="59" r:id="rId43"/>
    <sheet name="Content Master" sheetId="66" r:id="rId44"/>
    <sheet name="Learning CurvesContent" sheetId="68" r:id="rId45"/>
    <sheet name="ReliabilityContent" sheetId="67" r:id="rId46"/>
    <sheet name="ContentNofC" sheetId="92" r:id="rId47"/>
    <sheet name="SPCContent" sheetId="60" r:id="rId48"/>
  </sheet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0" i="105" l="1"/>
  <c r="G48" i="98"/>
  <c r="F48" i="98"/>
  <c r="E48" i="98"/>
  <c r="T32" i="98"/>
  <c r="T25" i="98"/>
  <c r="R32" i="98"/>
  <c r="N32" i="98"/>
  <c r="R18" i="98"/>
  <c r="N18" i="98"/>
  <c r="T14" i="125"/>
  <c r="T15" i="125"/>
  <c r="T16" i="125" s="1"/>
  <c r="T17" i="125" s="1"/>
  <c r="T18" i="125" s="1"/>
  <c r="X38" i="100"/>
  <c r="X41" i="100"/>
  <c r="X34" i="100"/>
  <c r="P22" i="108"/>
  <c r="P25" i="108"/>
  <c r="S23" i="108" s="1"/>
  <c r="Q28" i="108"/>
  <c r="O31" i="108" s="1"/>
  <c r="P14" i="100"/>
  <c r="X23" i="101"/>
  <c r="O91" i="109"/>
  <c r="J24" i="113"/>
  <c r="X50" i="117"/>
  <c r="X47" i="117"/>
  <c r="T18" i="98"/>
  <c r="P20" i="98"/>
  <c r="P34" i="98"/>
  <c r="P27" i="98"/>
  <c r="K70" i="97"/>
  <c r="M71" i="97"/>
  <c r="M63" i="97"/>
  <c r="K54" i="97"/>
  <c r="K64" i="97" s="1"/>
  <c r="K44" i="97"/>
  <c r="K51" i="97"/>
  <c r="K62" i="97" s="1"/>
  <c r="K46" i="97"/>
  <c r="J57" i="97" s="1"/>
  <c r="J74" i="97" s="1"/>
  <c r="T39" i="121"/>
  <c r="J26" i="113"/>
  <c r="I28" i="97"/>
  <c r="K26" i="97" s="1"/>
  <c r="E28" i="97"/>
  <c r="S27" i="97"/>
  <c r="Q17" i="105"/>
  <c r="Q24" i="99"/>
  <c r="Q17" i="99"/>
  <c r="T58" i="121"/>
  <c r="U42" i="121"/>
  <c r="T55" i="121"/>
  <c r="T26" i="121"/>
  <c r="T24" i="121"/>
  <c r="Y23" i="118"/>
  <c r="Y20" i="118"/>
  <c r="R34" i="117"/>
  <c r="Y30" i="116"/>
  <c r="Y27" i="116"/>
  <c r="V47" i="114"/>
  <c r="V42" i="114"/>
  <c r="V37" i="114"/>
  <c r="V34" i="114"/>
  <c r="Q63" i="113"/>
  <c r="Q55"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Y31" i="96" l="1"/>
  <c r="T69" i="121"/>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<sst xmlns="http://schemas.openxmlformats.org/spreadsheetml/2006/main" count="168" uniqueCount="39">
  <si>
    <t xml:space="preserve">                                                                                                                                                                                                                                                                             </t>
  </si>
  <si>
    <t>oz.</t>
  </si>
  <si>
    <t xml:space="preserve"> Sample Size n</t>
  </si>
  <si>
    <t>Upper Range, D4</t>
  </si>
  <si>
    <t>Lower Range, D3</t>
  </si>
  <si>
    <t>Mean Factor, A2</t>
  </si>
  <si>
    <t>lb.</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</si>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</sst>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9"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4"/>
      <color rgb="FFFFC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sz val="16"/>
      <color theme="1"/>
      <name val="Lucida Bright"/>
      <family val="1"/>
    </font>
    <font>
      <b/>
      <sz val="16"/>
      <color rgb="FFFFFF00"/>
      <name val="Lucida Bright"/>
      <family val="1"/>
    </font>
    <font>
      <sz val="12"/>
      <color theme="1"/>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50">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2" fillId="2" borderId="0" xfId="0" applyFont="1" applyFill="1" applyAlignment="1"/>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0" fillId="2" borderId="0" xfId="0" applyFill="1" applyBorder="1"/>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2" fillId="2" borderId="0" xfId="0" applyFont="1" applyFill="1" applyBorder="1"/>
    <xf numFmtId="0" fontId="3" fillId="2" borderId="0" xfId="0" applyFont="1" applyFill="1" applyBorder="1" applyAlignment="1">
      <alignment horizontal="center" vertical="center"/>
    </xf>
    <xf numFmtId="0" fontId="29" fillId="2" borderId="0" xfId="0" applyFont="1" applyFill="1" applyBorder="1" applyAlignment="1">
      <alignment horizontal="center" vertical="center"/>
    </xf>
    <xf numFmtId="167" fontId="30" fillId="2" borderId="0" xfId="0" applyNumberFormat="1" applyFont="1" applyFill="1" applyBorder="1" applyAlignment="1">
      <alignment horizontal="center" vertical="center"/>
    </xf>
    <xf numFmtId="0" fontId="0" fillId="0" borderId="0" xfId="0" applyFill="1"/>
    <xf numFmtId="0" fontId="7" fillId="2" borderId="0" xfId="0" applyFont="1" applyFill="1" applyBorder="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vertical="center"/>
    </xf>
    <xf numFmtId="0" fontId="39" fillId="2" borderId="1" xfId="0" applyFont="1" applyFill="1" applyBorder="1" applyAlignment="1">
      <alignment horizontal="center" vertical="center"/>
    </xf>
    <xf numFmtId="167" fontId="41" fillId="6" borderId="0" xfId="0" applyNumberFormat="1" applyFont="1" applyFill="1" applyAlignment="1">
      <alignment horizontal="center" vertical="center"/>
    </xf>
    <xf numFmtId="0" fontId="42" fillId="2" borderId="0" xfId="0" applyFont="1" applyFill="1"/>
    <xf numFmtId="0" fontId="45"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4"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9" fillId="10" borderId="0" xfId="0" applyFont="1" applyFill="1" applyAlignment="1">
      <alignment horizontal="center" vertical="center"/>
    </xf>
    <xf numFmtId="0" fontId="50" fillId="2" borderId="0" xfId="0" applyFont="1" applyFill="1"/>
    <xf numFmtId="0" fontId="50" fillId="2" borderId="0" xfId="0" applyFont="1" applyFill="1" applyAlignment="1">
      <alignment horizontal="center" vertical="center"/>
    </xf>
    <xf numFmtId="0" fontId="51" fillId="2" borderId="0" xfId="0" applyFont="1" applyFill="1"/>
    <xf numFmtId="167" fontId="13" fillId="2" borderId="0" xfId="0" applyNumberFormat="1" applyFont="1" applyFill="1"/>
    <xf numFmtId="167" fontId="33" fillId="2" borderId="0" xfId="0" applyNumberFormat="1" applyFont="1" applyFill="1"/>
    <xf numFmtId="167" fontId="45" fillId="2" borderId="0" xfId="0" applyNumberFormat="1" applyFont="1" applyFill="1" applyAlignment="1">
      <alignment horizontal="center" vertical="center"/>
    </xf>
    <xf numFmtId="167" fontId="52"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3" fillId="2" borderId="0" xfId="0" applyNumberFormat="1" applyFont="1" applyFill="1" applyAlignment="1">
      <alignment horizontal="center" vertical="center"/>
    </xf>
    <xf numFmtId="167" fontId="42" fillId="2" borderId="0" xfId="0" applyNumberFormat="1" applyFont="1" applyFill="1"/>
    <xf numFmtId="167" fontId="33" fillId="6" borderId="0" xfId="0" applyNumberFormat="1" applyFont="1" applyFill="1" applyAlignment="1">
      <alignment horizontal="center" vertical="center"/>
    </xf>
    <xf numFmtId="167" fontId="43"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2" fillId="2" borderId="0" xfId="0" applyNumberFormat="1" applyFont="1" applyFill="1" applyAlignment="1">
      <alignment horizontal="center" vertical="center"/>
    </xf>
    <xf numFmtId="167" fontId="50" fillId="2" borderId="0" xfId="0" applyNumberFormat="1" applyFont="1" applyFill="1"/>
    <xf numFmtId="167" fontId="50" fillId="2" borderId="0" xfId="0" applyNumberFormat="1" applyFont="1" applyFill="1" applyAlignment="1">
      <alignment horizontal="center" vertical="center"/>
    </xf>
    <xf numFmtId="0" fontId="39" fillId="2" borderId="0" xfId="0" applyFont="1" applyFill="1"/>
    <xf numFmtId="0" fontId="39" fillId="6" borderId="0" xfId="0" applyFont="1" applyFill="1"/>
    <xf numFmtId="3" fontId="57" fillId="2" borderId="0" xfId="0" applyNumberFormat="1" applyFont="1" applyFill="1" applyAlignment="1">
      <alignment vertical="center"/>
    </xf>
    <xf numFmtId="164" fontId="43"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xf numFmtId="0" fontId="33" fillId="2" borderId="0" xfId="0" applyFont="1" applyFill="1" applyAlignment="1">
      <alignment horizontal="center" vertical="center"/>
    </xf>
    <xf numFmtId="167" fontId="54" fillId="2" borderId="0" xfId="0" applyNumberFormat="1" applyFont="1" applyFill="1" applyAlignment="1">
      <alignment horizontal="center" vertical="center"/>
    </xf>
    <xf numFmtId="167" fontId="55" fillId="2" borderId="1" xfId="0" applyNumberFormat="1" applyFont="1" applyFill="1" applyBorder="1" applyAlignment="1">
      <alignment horizontal="center" vertical="center" wrapText="1"/>
    </xf>
    <xf numFmtId="167" fontId="24" fillId="2" borderId="0" xfId="0" applyNumberFormat="1" applyFont="1" applyFill="1"/>
    <xf numFmtId="167" fontId="54" fillId="6" borderId="0" xfId="0" applyNumberFormat="1" applyFont="1" applyFill="1" applyAlignment="1">
      <alignment horizontal="center" vertical="center" wrapText="1"/>
    </xf>
    <xf numFmtId="167" fontId="54" fillId="15" borderId="0" xfId="0" applyNumberFormat="1" applyFont="1" applyFill="1" applyAlignment="1">
      <alignment horizontal="center" vertical="center" wrapText="1"/>
    </xf>
    <xf numFmtId="0" fontId="59" fillId="3" borderId="0" xfId="0" applyFont="1" applyFill="1"/>
    <xf numFmtId="0" fontId="60" fillId="3" borderId="0" xfId="0" applyFont="1" applyFill="1"/>
    <xf numFmtId="167" fontId="33" fillId="6" borderId="0" xfId="0" applyNumberFormat="1" applyFont="1" applyFill="1" applyAlignment="1">
      <alignment horizontal="center" vertical="center"/>
    </xf>
    <xf numFmtId="0" fontId="40" fillId="9" borderId="1" xfId="0" applyFont="1" applyFill="1" applyBorder="1" applyAlignment="1">
      <alignment horizontal="center" vertical="center"/>
    </xf>
    <xf numFmtId="0" fontId="45" fillId="6" borderId="1" xfId="0" applyFont="1" applyFill="1" applyBorder="1" applyAlignment="1">
      <alignment horizontal="center" vertical="center"/>
    </xf>
    <xf numFmtId="167" fontId="48" fillId="8" borderId="0" xfId="0" applyNumberFormat="1" applyFont="1" applyFill="1" applyAlignment="1">
      <alignment horizontal="center" vertical="center" wrapText="1"/>
    </xf>
    <xf numFmtId="0" fontId="61" fillId="5" borderId="1" xfId="0" applyFont="1" applyFill="1" applyBorder="1" applyAlignment="1">
      <alignment horizontal="center" vertical="center"/>
    </xf>
    <xf numFmtId="0" fontId="65"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Border="1" applyAlignment="1">
      <alignment horizontal="center" vertical="center"/>
    </xf>
    <xf numFmtId="2" fontId="66" fillId="10" borderId="1" xfId="0" applyNumberFormat="1" applyFont="1" applyFill="1" applyBorder="1" applyAlignment="1">
      <alignment horizontal="center" vertical="center" wrapText="1"/>
    </xf>
    <xf numFmtId="2" fontId="66" fillId="17" borderId="1" xfId="0" applyNumberFormat="1" applyFont="1" applyFill="1" applyBorder="1" applyAlignment="1">
      <alignment horizontal="center" vertical="center" wrapText="1"/>
    </xf>
    <xf numFmtId="0" fontId="0" fillId="18" borderId="1" xfId="0" applyFill="1" applyBorder="1"/>
    <xf numFmtId="0" fontId="66" fillId="2" borderId="1" xfId="0" applyFont="1" applyFill="1" applyBorder="1" applyAlignment="1">
      <alignment horizontal="center" vertical="center"/>
    </xf>
    <xf numFmtId="2" fontId="66" fillId="2" borderId="1" xfId="0" applyNumberFormat="1" applyFont="1" applyFill="1" applyBorder="1" applyAlignment="1">
      <alignment horizontal="center" vertical="center"/>
    </xf>
    <xf numFmtId="2" fontId="67" fillId="4" borderId="1" xfId="0" applyNumberFormat="1" applyFont="1" applyFill="1" applyBorder="1" applyAlignment="1">
      <alignment horizontal="center" vertical="center"/>
    </xf>
    <xf numFmtId="0" fontId="65" fillId="9" borderId="1" xfId="0" applyFont="1" applyFill="1" applyBorder="1" applyAlignment="1">
      <alignment horizontal="center" vertical="center"/>
    </xf>
    <xf numFmtId="0" fontId="45" fillId="2" borderId="1" xfId="0" applyFont="1" applyFill="1" applyBorder="1" applyAlignment="1">
      <alignment horizontal="center" vertical="center"/>
    </xf>
    <xf numFmtId="0" fontId="54" fillId="2" borderId="1" xfId="0" applyFont="1" applyFill="1" applyBorder="1" applyAlignment="1">
      <alignment horizontal="center" vertical="center"/>
    </xf>
    <xf numFmtId="164" fontId="54"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5" fillId="6" borderId="0" xfId="0" applyFont="1" applyFill="1" applyAlignment="1">
      <alignment vertical="center"/>
    </xf>
    <xf numFmtId="0" fontId="68" fillId="2" borderId="0" xfId="0" applyFont="1" applyFill="1" applyAlignment="1">
      <alignment horizontal="center" vertical="center"/>
    </xf>
    <xf numFmtId="0" fontId="65"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7" fillId="9" borderId="1" xfId="0" applyNumberFormat="1" applyFont="1" applyFill="1" applyBorder="1" applyAlignment="1">
      <alignment horizontal="center" vertical="center"/>
    </xf>
    <xf numFmtId="167" fontId="48" fillId="8" borderId="1" xfId="0" applyNumberFormat="1" applyFont="1" applyFill="1" applyBorder="1" applyAlignment="1">
      <alignment horizontal="center" vertical="center"/>
    </xf>
    <xf numFmtId="167" fontId="47"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3" fillId="2" borderId="0" xfId="0" applyFont="1" applyFill="1" applyAlignment="1">
      <alignment horizontal="center" vertical="center"/>
    </xf>
    <xf numFmtId="0" fontId="64" fillId="2" borderId="0" xfId="0" applyFont="1" applyFill="1" applyAlignment="1">
      <alignment horizontal="center" vertical="center"/>
    </xf>
    <xf numFmtId="167" fontId="23" fillId="20"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8"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3" fillId="2" borderId="0" xfId="0" applyFont="1" applyFill="1" applyBorder="1" applyAlignment="1">
      <alignment horizontal="center" vertical="center"/>
    </xf>
    <xf numFmtId="0" fontId="45" fillId="2" borderId="2" xfId="0" applyFont="1" applyFill="1" applyBorder="1" applyAlignment="1">
      <alignment horizontal="center"/>
    </xf>
    <xf numFmtId="0" fontId="45" fillId="2" borderId="7" xfId="0" applyFont="1" applyFill="1" applyBorder="1" applyAlignment="1">
      <alignment horizontal="center"/>
    </xf>
    <xf numFmtId="0" fontId="45" fillId="2" borderId="6" xfId="0" applyFont="1" applyFill="1" applyBorder="1" applyAlignment="1">
      <alignment horizontal="center"/>
    </xf>
    <xf numFmtId="0" fontId="18" fillId="6" borderId="0" xfId="0" applyFont="1" applyFill="1" applyAlignment="1">
      <alignment horizontal="center" vertical="center"/>
    </xf>
    <xf numFmtId="2" fontId="46" fillId="12" borderId="0" xfId="0" applyNumberFormat="1" applyFont="1" applyFill="1" applyBorder="1" applyAlignment="1">
      <alignment horizontal="center" vertical="center" wrapText="1"/>
    </xf>
    <xf numFmtId="167" fontId="65" fillId="9" borderId="4" xfId="0" applyNumberFormat="1" applyFont="1" applyFill="1" applyBorder="1" applyAlignment="1">
      <alignment horizontal="center" vertical="center"/>
    </xf>
    <xf numFmtId="167" fontId="65"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5" fillId="9" borderId="8" xfId="0" applyFont="1" applyFill="1" applyBorder="1" applyAlignment="1">
      <alignment horizontal="center" vertical="center"/>
    </xf>
    <xf numFmtId="0" fontId="65" fillId="9" borderId="0" xfId="0" applyFont="1" applyFill="1" applyBorder="1" applyAlignment="1">
      <alignment horizontal="center" vertical="center"/>
    </xf>
    <xf numFmtId="167" fontId="40"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6" fillId="2" borderId="0" xfId="0" applyNumberFormat="1" applyFont="1" applyFill="1" applyAlignment="1">
      <alignment horizontal="center" vertical="center"/>
    </xf>
    <xf numFmtId="0" fontId="58" fillId="2" borderId="0" xfId="0" applyFont="1" applyFill="1" applyAlignment="1">
      <alignment horizontal="center" vertical="center"/>
    </xf>
    <xf numFmtId="167" fontId="56"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9" fillId="2" borderId="0" xfId="0" applyNumberFormat="1" applyFont="1" applyFill="1" applyAlignment="1">
      <alignment horizontal="center" vertical="center"/>
    </xf>
    <xf numFmtId="0" fontId="39" fillId="6" borderId="0" xfId="0" applyFont="1" applyFill="1" applyAlignment="1">
      <alignment horizontal="center"/>
    </xf>
    <xf numFmtId="167" fontId="33" fillId="9" borderId="0" xfId="0" applyNumberFormat="1" applyFont="1" applyFill="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1" fillId="9" borderId="0" xfId="0" applyNumberFormat="1" applyFont="1" applyFill="1" applyAlignment="1">
      <alignment horizontal="center" vertical="center"/>
    </xf>
    <xf numFmtId="3" fontId="35" fillId="4" borderId="0" xfId="0" applyNumberFormat="1" applyFont="1" applyFill="1" applyAlignment="1">
      <alignment horizontal="center" vertical="center"/>
    </xf>
    <xf numFmtId="3" fontId="41" fillId="9" borderId="0" xfId="0" applyNumberFormat="1" applyFont="1" applyFill="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40" fillId="9" borderId="11" xfId="0" applyNumberFormat="1" applyFont="1" applyFill="1" applyBorder="1" applyAlignment="1">
      <alignment horizontal="center" vertical="center"/>
    </xf>
    <xf numFmtId="2" fontId="40" fillId="9" borderId="12" xfId="0" applyNumberFormat="1" applyFont="1" applyFill="1" applyBorder="1" applyAlignment="1">
      <alignment horizontal="center" vertical="center"/>
    </xf>
    <xf numFmtId="2" fontId="40" fillId="9" borderId="9" xfId="0" applyNumberFormat="1" applyFont="1" applyFill="1" applyBorder="1" applyAlignment="1">
      <alignment horizontal="center" vertical="center"/>
    </xf>
    <xf numFmtId="2" fontId="40" fillId="9" borderId="15" xfId="0" applyNumberFormat="1" applyFont="1" applyFill="1" applyBorder="1" applyAlignment="1">
      <alignment horizontal="center" vertical="center"/>
    </xf>
    <xf numFmtId="2" fontId="40" fillId="9" borderId="13" xfId="0" applyNumberFormat="1" applyFont="1" applyFill="1" applyBorder="1" applyAlignment="1">
      <alignment horizontal="center" vertical="center"/>
    </xf>
    <xf numFmtId="2" fontId="40" fillId="9" borderId="10" xfId="0" applyNumberFormat="1" applyFont="1" applyFill="1" applyBorder="1" applyAlignment="1">
      <alignment horizontal="center" vertical="center"/>
    </xf>
    <xf numFmtId="167" fontId="38" fillId="9" borderId="0" xfId="0" applyNumberFormat="1" applyFont="1" applyFill="1" applyAlignment="1">
      <alignment horizontal="center" vertical="center"/>
    </xf>
    <xf numFmtId="2" fontId="38" fillId="9" borderId="0" xfId="0" applyNumberFormat="1" applyFont="1" applyFill="1" applyAlignment="1">
      <alignment horizontal="center" vertical="center"/>
    </xf>
    <xf numFmtId="2" fontId="35" fillId="4" borderId="0" xfId="0" applyNumberFormat="1" applyFont="1" applyFill="1" applyAlignment="1">
      <alignment horizontal="center" vertical="center"/>
    </xf>
    <xf numFmtId="2" fontId="37" fillId="4" borderId="0" xfId="0" applyNumberFormat="1" applyFont="1" applyFill="1" applyAlignment="1">
      <alignment horizontal="center" vertical="center"/>
    </xf>
    <xf numFmtId="0" fontId="37" fillId="4" borderId="0" xfId="0" applyFont="1" applyFill="1" applyAlignment="1">
      <alignment horizontal="center" vertical="center"/>
    </xf>
    <xf numFmtId="2" fontId="35" fillId="8" borderId="11" xfId="0" applyNumberFormat="1" applyFont="1" applyFill="1" applyBorder="1" applyAlignment="1">
      <alignment horizontal="center" vertical="center"/>
    </xf>
    <xf numFmtId="2" fontId="35" fillId="8" borderId="8" xfId="0" applyNumberFormat="1" applyFont="1" applyFill="1" applyBorder="1" applyAlignment="1">
      <alignment horizontal="center" vertical="center"/>
    </xf>
    <xf numFmtId="2" fontId="35" fillId="8" borderId="12" xfId="0" applyNumberFormat="1" applyFont="1" applyFill="1" applyBorder="1" applyAlignment="1">
      <alignment horizontal="center" vertical="center"/>
    </xf>
    <xf numFmtId="2" fontId="35" fillId="8" borderId="13" xfId="0" applyNumberFormat="1" applyFont="1" applyFill="1" applyBorder="1" applyAlignment="1">
      <alignment horizontal="center" vertical="center"/>
    </xf>
    <xf numFmtId="2" fontId="35" fillId="8" borderId="14" xfId="0" applyNumberFormat="1" applyFont="1" applyFill="1" applyBorder="1" applyAlignment="1">
      <alignment horizontal="center" vertical="center"/>
    </xf>
    <xf numFmtId="2" fontId="35" fillId="8" borderId="10" xfId="0" applyNumberFormat="1" applyFont="1" applyFill="1" applyBorder="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2" fillId="5" borderId="4" xfId="0" applyFont="1" applyFill="1" applyBorder="1" applyAlignment="1">
      <alignment horizontal="center" vertical="center"/>
    </xf>
    <xf numFmtId="0" fontId="62" fillId="5" borderId="5" xfId="0" applyFont="1" applyFill="1" applyBorder="1" applyAlignment="1">
      <alignment horizontal="center" vertical="center"/>
    </xf>
    <xf numFmtId="0" fontId="62" fillId="5" borderId="3" xfId="0" applyFont="1" applyFill="1" applyBorder="1" applyAlignment="1">
      <alignment horizontal="center" vertical="center"/>
    </xf>
    <xf numFmtId="0" fontId="35" fillId="8" borderId="0" xfId="0" applyFont="1" applyFill="1" applyAlignment="1">
      <alignment horizontal="center" vertical="center"/>
    </xf>
    <xf numFmtId="0" fontId="62" fillId="5" borderId="4" xfId="0" applyFont="1" applyFill="1" applyBorder="1" applyAlignment="1">
      <alignment horizontal="center" vertical="top" wrapText="1"/>
    </xf>
    <xf numFmtId="0" fontId="62" fillId="5" borderId="5" xfId="0" applyFont="1" applyFill="1" applyBorder="1" applyAlignment="1">
      <alignment horizontal="center" vertical="top" wrapText="1"/>
    </xf>
    <xf numFmtId="0" fontId="62" fillId="5"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0.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1" Type="http://schemas.openxmlformats.org/officeDocument/2006/relationships/hyperlink" Target="#'R&amp;R1'!A1"/></Relationships>
</file>

<file path=xl/drawings/_rels/drawing13.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4.xml.rels><?xml version="1.0" encoding="UTF-8" standalone="yes"?>
<Relationships xmlns="http://schemas.openxmlformats.org/package/2006/relationships"><Relationship Id="rId1" Type="http://schemas.openxmlformats.org/officeDocument/2006/relationships/hyperlink" Target="#'R&amp;R2'!A1"/></Relationships>
</file>

<file path=xl/drawings/_rels/drawing15.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6.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7.xml.rels><?xml version="1.0" encoding="UTF-8" standalone="yes"?>
<Relationships xmlns="http://schemas.openxmlformats.org/package/2006/relationships"><Relationship Id="rId1" Type="http://schemas.openxmlformats.org/officeDocument/2006/relationships/hyperlink" Target="#'R&amp;R3'!A1"/></Relationships>
</file>

<file path=xl/drawings/_rels/drawing18.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19.xml.rels><?xml version="1.0" encoding="UTF-8" standalone="yes"?>
<Relationships xmlns="http://schemas.openxmlformats.org/package/2006/relationships"><Relationship Id="rId1" Type="http://schemas.openxmlformats.org/officeDocument/2006/relationships/hyperlink" Target="#'R&amp;R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20.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1.xml.rels><?xml version="1.0" encoding="UTF-8" standalone="yes"?>
<Relationships xmlns="http://schemas.openxmlformats.org/package/2006/relationships"><Relationship Id="rId1" Type="http://schemas.openxmlformats.org/officeDocument/2006/relationships/hyperlink" Target="#'R&amp;R5'!A1"/></Relationships>
</file>

<file path=xl/drawings/_rels/drawing22.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3.xml.rels><?xml version="1.0" encoding="UTF-8" standalone="yes"?>
<Relationships xmlns="http://schemas.openxmlformats.org/package/2006/relationships"><Relationship Id="rId1" Type="http://schemas.openxmlformats.org/officeDocument/2006/relationships/hyperlink" Target="#'R&amp;R6 '!A1"/></Relationships>
</file>

<file path=xl/drawings/_rels/drawing24.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5.xml.rels><?xml version="1.0" encoding="UTF-8" standalone="yes"?>
<Relationships xmlns="http://schemas.openxmlformats.org/package/2006/relationships"><Relationship Id="rId1" Type="http://schemas.openxmlformats.org/officeDocument/2006/relationships/hyperlink" Target="#'R&amp;R7'!A1"/></Relationships>
</file>

<file path=xl/drawings/_rels/drawing26.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7.xml.rels><?xml version="1.0" encoding="UTF-8" standalone="yes"?>
<Relationships xmlns="http://schemas.openxmlformats.org/package/2006/relationships"><Relationship Id="rId1" Type="http://schemas.openxmlformats.org/officeDocument/2006/relationships/hyperlink" Target="#'R&amp;R8'!A1"/></Relationships>
</file>

<file path=xl/drawings/_rels/drawing28.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29.xml.rels><?xml version="1.0" encoding="UTF-8" standalone="yes"?>
<Relationships xmlns="http://schemas.openxmlformats.org/package/2006/relationships"><Relationship Id="rId1" Type="http://schemas.openxmlformats.org/officeDocument/2006/relationships/hyperlink" Target="#'SPC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30.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2.xml.rels><?xml version="1.0" encoding="UTF-8" standalone="yes"?>
<Relationships xmlns="http://schemas.openxmlformats.org/package/2006/relationships"><Relationship Id="rId1" Type="http://schemas.openxmlformats.org/officeDocument/2006/relationships/hyperlink" Target="#'SPC5'!A1"/></Relationships>
</file>

<file path=xl/drawings/_rels/drawing33.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4.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1" Type="http://schemas.openxmlformats.org/officeDocument/2006/relationships/hyperlink" Target="#'SPC4'!A1"/></Relationships>
</file>

<file path=xl/drawings/_rels/drawing36.xml.rels><?xml version="1.0" encoding="UTF-8" standalone="yes"?>
<Relationships xmlns="http://schemas.openxmlformats.org/package/2006/relationships"><Relationship Id="rId1" Type="http://schemas.openxmlformats.org/officeDocument/2006/relationships/hyperlink" Target="#'SPC3'!A1"/></Relationships>
</file>

<file path=xl/drawings/_rels/drawing37.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8.xml.rels><?xml version="1.0" encoding="UTF-8" standalone="yes"?>
<Relationships xmlns="http://schemas.openxmlformats.org/package/2006/relationships"><Relationship Id="rId1" Type="http://schemas.openxmlformats.org/officeDocument/2006/relationships/hyperlink" Target="#'SPC2'!A1"/></Relationships>
</file>

<file path=xl/drawings/_rels/drawing39.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40.xml.rels><?xml version="1.0" encoding="UTF-8" standalone="yes"?>
<Relationships xmlns="http://schemas.openxmlformats.org/package/2006/relationships"><Relationship Id="rId1" Type="http://schemas.openxmlformats.org/officeDocument/2006/relationships/hyperlink" Target="#'R&amp;R1'!A1"/></Relationships>
</file>

<file path=xl/drawings/_rels/drawing4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3.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4.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45.xml.rels><?xml version="1.0" encoding="UTF-8" standalone="yes"?>
<Relationships xmlns="http://schemas.openxmlformats.org/package/2006/relationships"><Relationship Id="rId3" Type="http://schemas.openxmlformats.org/officeDocument/2006/relationships/hyperlink" Target="#'Learning CurvesContent'!A1"/><Relationship Id="rId2" Type="http://schemas.openxmlformats.org/officeDocument/2006/relationships/hyperlink" Target="#SPCContent!A1"/><Relationship Id="rId1" Type="http://schemas.openxmlformats.org/officeDocument/2006/relationships/hyperlink" Target="#ReliabilityContent!A1"/><Relationship Id="rId5" Type="http://schemas.openxmlformats.org/officeDocument/2006/relationships/hyperlink" Target="#ContentNofC!A1"/><Relationship Id="rId4" Type="http://schemas.openxmlformats.org/officeDocument/2006/relationships/hyperlink" Target="#FirstPage!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LC3'!A1"/><Relationship Id="rId1" Type="http://schemas.openxmlformats.org/officeDocument/2006/relationships/hyperlink" Target="#'LC1'!A1"/></Relationships>
</file>

<file path=xl/drawings/_rels/drawing47.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8.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9.xml.rels><?xml version="1.0" encoding="UTF-8" standalone="yes"?>
<Relationships xmlns="http://schemas.openxmlformats.org/package/2006/relationships"><Relationship Id="rId8" Type="http://schemas.openxmlformats.org/officeDocument/2006/relationships/hyperlink" Target="#DecisionTable!A1"/><Relationship Id="rId3" Type="http://schemas.openxmlformats.org/officeDocument/2006/relationships/hyperlink" Target="#'SPC3'!A1"/><Relationship Id="rId7" Type="http://schemas.openxmlformats.org/officeDocument/2006/relationships/hyperlink" Target="#'SPC6'!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1" Type="http://schemas.openxmlformats.org/officeDocument/2006/relationships/hyperlink" Target="#'LC2'!A1"/></Relationships>
</file>

<file path=xl/drawings/_rels/drawing7.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8.xml.rels><?xml version="1.0" encoding="UTF-8" standalone="yes"?>
<Relationships xmlns="http://schemas.openxmlformats.org/package/2006/relationships"><Relationship Id="rId1" Type="http://schemas.openxmlformats.org/officeDocument/2006/relationships/hyperlink" Target="#'LC1'!A1"/></Relationships>
</file>

<file path=xl/drawings/_rels/drawing9.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drawing1.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0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22</xdr:row>
      <xdr:rowOff>40821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10546" y="1452031"/>
          <a:ext cx="6954761" cy="2861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11472332" y="423333"/>
          <a:ext cx="2874434"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A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A00-000010000000}"/>
            </a:ext>
          </a:extLst>
        </xdr:cNvPr>
        <xdr:cNvSpPr/>
      </xdr:nvSpPr>
      <xdr:spPr>
        <a:xfrm>
          <a:off x="11535832" y="423333"/>
          <a:ext cx="2889251"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B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37</xdr:row>
      <xdr:rowOff>114299</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75829" y="2171700"/>
          <a:ext cx="8276670" cy="68579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800" b="0" i="0" baseline="0">
              <a:solidFill>
                <a:schemeClr val="bg1"/>
              </a:solidFill>
              <a:latin typeface="Lucida Bright" panose="02040602050505020304" pitchFamily="18" charset="0"/>
            </a:rPr>
            <a:t>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71.28%.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This level of performance is not acceptable to customers who expressed their dissatisfaction with their experience with this blender.</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i="0" baseline="0">
              <a:latin typeface="Lucida Bright" panose="02040602050505020304" pitchFamily="18" charset="0"/>
            </a:rPr>
            <a:t>a) In response, the management has decided to improve the reliability of a blender to 94.1%.  Use the same components in your solution. </a:t>
          </a:r>
          <a:r>
            <a:rPr lang="en-US" sz="20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000">
            <a:effectLst/>
            <a:latin typeface="Lucida Bright" panose="02040602050505020304" pitchFamily="18" charset="0"/>
          </a:endParaRP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B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240030</xdr:colOff>
      <xdr:row>51</xdr:row>
      <xdr:rowOff>124094</xdr:rowOff>
    </xdr:from>
    <xdr:to>
      <xdr:col>24</xdr:col>
      <xdr:colOff>1280161</xdr:colOff>
      <xdr:row>74</xdr:row>
      <xdr:rowOff>95250</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0260330" y="12297044"/>
          <a:ext cx="10012681"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0" i="0">
              <a:solidFill>
                <a:schemeClr val="tx2">
                  <a:lumMod val="75000"/>
                </a:schemeClr>
              </a:solidFill>
              <a:latin typeface="Lucida Bright" panose="02040602050505020304" pitchFamily="18" charset="0"/>
            </a:rPr>
            <a:t>b)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154,387 units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154,387 units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B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B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B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B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B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B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B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B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B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B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22</xdr:col>
      <xdr:colOff>1104900</xdr:colOff>
      <xdr:row>43</xdr:row>
      <xdr:rowOff>57150</xdr:rowOff>
    </xdr:to>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11969115" y="8031480"/>
          <a:ext cx="5461635" cy="2674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i="0">
              <a:solidFill>
                <a:schemeClr val="accent2">
                  <a:lumMod val="50000"/>
                </a:schemeClr>
              </a:solidFill>
              <a:latin typeface="Lucida Bright" panose="02040602050505020304" pitchFamily="18" charset="0"/>
            </a:rPr>
            <a:t>Calculations of</a:t>
          </a:r>
          <a:r>
            <a:rPr lang="en-US" sz="1800" b="0" i="0" baseline="0">
              <a:solidFill>
                <a:schemeClr val="accent2">
                  <a:lumMod val="50000"/>
                </a:schemeClr>
              </a:solidFill>
              <a:latin typeface="Lucida Bright" panose="02040602050505020304" pitchFamily="18" charset="0"/>
            </a:rPr>
            <a:t> the Parallel Designs</a:t>
          </a:r>
          <a:endParaRPr lang="en-US" sz="1800" b="0" i="0">
            <a:solidFill>
              <a:schemeClr val="accent2">
                <a:lumMod val="50000"/>
              </a:schemeClr>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a:p>
          <a:r>
            <a:rPr lang="en-US" sz="1800" b="0" i="0">
              <a:solidFill>
                <a:schemeClr val="accent2">
                  <a:lumMod val="50000"/>
                </a:schemeClr>
              </a:solidFill>
              <a:latin typeface="Lucida Bright" panose="02040602050505020304" pitchFamily="18" charset="0"/>
            </a:rPr>
            <a:t>0.9 + (1-0.9) * 0. 9 = </a:t>
          </a:r>
          <a:r>
            <a:rPr lang="en-US" sz="1800" b="1" i="0">
              <a:solidFill>
                <a:srgbClr val="FF0000"/>
              </a:solidFill>
              <a:latin typeface="Lucida Bright" panose="02040602050505020304" pitchFamily="18" charset="0"/>
            </a:rPr>
            <a:t>0.990</a:t>
          </a:r>
        </a:p>
        <a:p>
          <a:endParaRPr lang="en-US" sz="1800" b="0" i="0">
            <a:solidFill>
              <a:schemeClr val="accent2">
                <a:lumMod val="50000"/>
              </a:schemeClr>
            </a:solidFill>
            <a:latin typeface="Lucida Bright" panose="02040602050505020304" pitchFamily="18" charset="0"/>
          </a:endParaRPr>
        </a:p>
        <a:p>
          <a:r>
            <a:rPr lang="en-US" sz="1800" b="0" i="0">
              <a:solidFill>
                <a:schemeClr val="accent2">
                  <a:lumMod val="50000"/>
                </a:schemeClr>
              </a:solidFill>
              <a:latin typeface="Lucida Bright" panose="02040602050505020304" pitchFamily="18" charset="0"/>
            </a:rPr>
            <a:t>0.8 + (1-0.8) * 0.8 = </a:t>
          </a:r>
          <a:r>
            <a:rPr lang="en-US" sz="1800" b="1" i="0">
              <a:solidFill>
                <a:srgbClr val="FF0000"/>
              </a:solidFill>
              <a:latin typeface="Lucida Bright" panose="02040602050505020304" pitchFamily="18" charset="0"/>
            </a:rPr>
            <a:t>0.960</a:t>
          </a:r>
        </a:p>
        <a:p>
          <a:endParaRPr lang="en-US" sz="1800" b="1" i="0">
            <a:solidFill>
              <a:srgbClr val="FF0000"/>
            </a:solidFill>
            <a:latin typeface="Lucida Bright" panose="02040602050505020304" pitchFamily="18" charset="0"/>
          </a:endParaRPr>
        </a:p>
        <a:p>
          <a:r>
            <a:rPr lang="en-US" sz="1800" b="1" i="0">
              <a:solidFill>
                <a:srgbClr val="FF0000"/>
              </a:solidFill>
              <a:latin typeface="Lucida Bright" panose="02040602050505020304" pitchFamily="18" charset="0"/>
            </a:rPr>
            <a:t>Original+(1-original)*</a:t>
          </a:r>
          <a:r>
            <a:rPr lang="en-US" sz="1800" b="1" i="0" baseline="0">
              <a:solidFill>
                <a:srgbClr val="FF0000"/>
              </a:solidFill>
              <a:latin typeface="Lucida Bright" panose="02040602050505020304" pitchFamily="18" charset="0"/>
            </a:rPr>
            <a:t> added=new reliability</a:t>
          </a:r>
          <a:endParaRPr lang="en-US" sz="1800" b="1" i="0">
            <a:solidFill>
              <a:srgbClr val="FF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B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B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B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37</xdr:row>
      <xdr:rowOff>304799</xdr:rowOff>
    </xdr:from>
    <xdr:to>
      <xdr:col>13</xdr:col>
      <xdr:colOff>76200</xdr:colOff>
      <xdr:row>96</xdr:row>
      <xdr:rowOff>76200</xdr:rowOff>
    </xdr:to>
    <xdr:sp macro="" textlink="">
      <xdr:nvSpPr>
        <xdr:cNvPr id="27" name="TextBox 26">
          <a:extLst>
            <a:ext uri="{FF2B5EF4-FFF2-40B4-BE49-F238E27FC236}">
              <a16:creationId xmlns:a16="http://schemas.microsoft.com/office/drawing/2014/main" id="{00000000-0008-0000-0B00-00001B000000}"/>
            </a:ext>
          </a:extLst>
        </xdr:cNvPr>
        <xdr:cNvSpPr txBox="1"/>
      </xdr:nvSpPr>
      <xdr:spPr>
        <a:xfrm>
          <a:off x="460375" y="9220199"/>
          <a:ext cx="8150225" cy="1160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original reliability of the serial system.</a:t>
          </a:r>
        </a:p>
        <a:p>
          <a:r>
            <a:rPr lang="en-US" sz="2400" baseline="0">
              <a:latin typeface="Lucida Bright" panose="02040602050505020304" pitchFamily="18" charset="0"/>
            </a:rPr>
            <a:t>In this problem this reliability is = to 0.7128.</a:t>
          </a:r>
        </a:p>
        <a:p>
          <a:endParaRPr lang="en-US" sz="2400"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Convert the original serial design to a parallel design by inserting two new components (0.9 and 0.8).</a:t>
          </a:r>
        </a:p>
        <a:p>
          <a:endParaRPr lang="en-US" sz="2400"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new reliability for component working in parallel.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Calculate the new reliability of the system.</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In this problem the new reliability of the system is 0.9409.</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Since the number of units to be produced will not change the firm will have to purchase 2 x 154,387 new components.</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B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B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C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C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D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D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D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D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D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D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D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D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D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D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D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D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D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D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D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D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D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D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D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D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D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D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D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D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D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D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D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D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D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D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D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D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D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D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D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D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D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D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D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D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D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D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D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D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D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D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D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D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D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D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D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D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D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0F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0F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0F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0F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0F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0F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0F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0F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0F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0F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0F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0F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0F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0F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0F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0F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0F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0F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0F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0F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0F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0F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0F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0F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0F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0F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0F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0F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0F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0F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0F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0F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0F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0F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0F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0F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0F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0F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0F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0F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0F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0F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0F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0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0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0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0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0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0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0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0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0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0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802640</xdr:colOff>
      <xdr:row>37</xdr:row>
      <xdr:rowOff>66131</xdr:rowOff>
    </xdr:from>
    <xdr:to>
      <xdr:col>19</xdr:col>
      <xdr:colOff>229990</xdr:colOff>
      <xdr:row>44</xdr:row>
      <xdr:rowOff>133350</xdr:rowOff>
    </xdr:to>
    <xdr:sp macro="" textlink="">
      <xdr:nvSpPr>
        <xdr:cNvPr id="37" name="TextBox 36">
          <a:extLst>
            <a:ext uri="{FF2B5EF4-FFF2-40B4-BE49-F238E27FC236}">
              <a16:creationId xmlns:a16="http://schemas.microsoft.com/office/drawing/2014/main" id="{00000000-0008-0000-1000-000025000000}"/>
            </a:ext>
          </a:extLst>
        </xdr:cNvPr>
        <xdr:cNvSpPr txBox="1"/>
      </xdr:nvSpPr>
      <xdr:spPr>
        <a:xfrm>
          <a:off x="10422890" y="11858081"/>
          <a:ext cx="7295000" cy="2638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rgbClr val="C00000"/>
              </a:solidFill>
              <a:latin typeface="Lucida Bright" panose="02040602050505020304" pitchFamily="18" charset="0"/>
            </a:rPr>
            <a:t>Answers:</a:t>
          </a:r>
        </a:p>
        <a:p>
          <a:endParaRPr lang="en-US" sz="2400" b="0" i="0">
            <a:latin typeface="Lucida Bright" panose="02040602050505020304" pitchFamily="18" charset="0"/>
          </a:endParaRPr>
        </a:p>
        <a:p>
          <a:r>
            <a:rPr lang="en-US" sz="2400" b="0" i="0">
              <a:latin typeface="Lucida Bright" panose="02040602050505020304" pitchFamily="18" charset="0"/>
            </a:rPr>
            <a:t>a) </a:t>
          </a:r>
          <a:r>
            <a:rPr lang="en-US" sz="2400" b="0" i="0" baseline="0">
              <a:latin typeface="Lucida Bright" panose="02040602050505020304" pitchFamily="18" charset="0"/>
            </a:rPr>
            <a:t>Vendor 2, 0.8899</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Vendor 3, 0.7473</a:t>
          </a:r>
          <a:endParaRPr lang="en-US" sz="2400" b="0" i="0">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0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0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0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a)</a:t>
          </a:r>
          <a:r>
            <a:rPr lang="en-US" sz="2400" b="0" i="0" baseline="0">
              <a:latin typeface="Lucida Bright" panose="02040602050505020304" pitchFamily="18" charset="0"/>
            </a:rPr>
            <a:t> In reference to the above design: Which vendor</a:t>
          </a:r>
        </a:p>
        <a:p>
          <a:r>
            <a:rPr lang="en-US" sz="2400" b="0" i="0" baseline="0">
              <a:latin typeface="Lucida Bright" panose="02040602050505020304" pitchFamily="18" charset="0"/>
            </a:rPr>
            <a:t>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0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0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361950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000-000033000000}"/>
            </a:ext>
          </a:extLst>
        </xdr:cNvPr>
        <xdr:cNvSpPr txBox="1"/>
      </xdr:nvSpPr>
      <xdr:spPr>
        <a:xfrm>
          <a:off x="971550" y="11601450"/>
          <a:ext cx="85725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b)</a:t>
          </a:r>
          <a:r>
            <a:rPr lang="en-US" sz="2400" b="0" i="0" baseline="0">
              <a:latin typeface="Lucida Bright" panose="02040602050505020304" pitchFamily="18" charset="0"/>
            </a:rPr>
            <a:t> Would your answer be the same if this was a </a:t>
          </a:r>
        </a:p>
        <a:p>
          <a:r>
            <a:rPr lang="en-US" sz="2400" b="0" i="0" baseline="0">
              <a:latin typeface="Lucida Bright" panose="02040602050505020304" pitchFamily="18" charset="0"/>
            </a:rPr>
            <a:t>    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0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2CC3CBCC-D35C-4F1D-B71A-9800BE0BA576}"/>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DB4D8462-0B95-4751-A35B-6BD3EC97EEB1}"/>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4CBC54D6-9852-436B-BDAF-53AD0078A3D1}"/>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D6E4DA0-1242-4B46-805D-7190F269F94B}"/>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BAD2490D-60DF-4197-BC01-48EAF06D5842}"/>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3CFED928-3A1B-4819-A625-27E2AD14CC95}"/>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1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1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1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1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1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1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2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2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2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2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2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38</xdr:row>
      <xdr:rowOff>142874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464810" y="6406241"/>
          <a:ext cx="6608648" cy="1547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1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1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13</xdr:col>
      <xdr:colOff>353786</xdr:colOff>
      <xdr:row>39</xdr:row>
      <xdr:rowOff>136070</xdr:rowOff>
    </xdr:from>
    <xdr:to>
      <xdr:col>21</xdr:col>
      <xdr:colOff>367394</xdr:colOff>
      <xdr:row>63</xdr:row>
      <xdr:rowOff>81641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130393" y="8409213"/>
          <a:ext cx="5755822"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aseline="0">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0.96.</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aseline="0">
              <a:latin typeface="Lucida Bright" panose="02040602050505020304" pitchFamily="18" charset="0"/>
            </a:rPr>
            <a:t>Identify the total number of components in this design (find the n curve)</a:t>
          </a:r>
        </a:p>
        <a:p>
          <a:r>
            <a:rPr lang="en-US" sz="2000" baseline="0">
              <a:latin typeface="Lucida Bright" panose="02040602050505020304" pitchFamily="18" charset="0"/>
            </a:rPr>
            <a:t>In this problem that number is: 100.</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13</xdr:col>
      <xdr:colOff>231321</xdr:colOff>
      <xdr:row>8</xdr:row>
      <xdr:rowOff>122464</xdr:rowOff>
    </xdr:from>
    <xdr:to>
      <xdr:col>21</xdr:col>
      <xdr:colOff>258537</xdr:colOff>
      <xdr:row>12</xdr:row>
      <xdr:rowOff>163285</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007928" y="1646464"/>
          <a:ext cx="5769430"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a:t>
          </a:r>
          <a:r>
            <a:rPr lang="en-US" sz="2000" b="0" i="0" baseline="0">
              <a:latin typeface="Lucida Bright" panose="02040602050505020304" pitchFamily="18" charset="0"/>
            </a:rPr>
            <a:t> Value of the Overall Reliability</a:t>
          </a:r>
          <a:endParaRPr lang="en-US" sz="2000" b="0" i="0">
            <a:latin typeface="Lucida Bright" panose="02040602050505020304" pitchFamily="18" charset="0"/>
          </a:endParaRPr>
        </a:p>
      </xdr:txBody>
    </xdr:sp>
    <xdr:clientData/>
  </xdr:twoCellAnchor>
  <xdr:twoCellAnchor>
    <xdr:from>
      <xdr:col>13</xdr:col>
      <xdr:colOff>204107</xdr:colOff>
      <xdr:row>22</xdr:row>
      <xdr:rowOff>166009</xdr:rowOff>
    </xdr:from>
    <xdr:to>
      <xdr:col>21</xdr:col>
      <xdr:colOff>326571</xdr:colOff>
      <xdr:row>27</xdr:row>
      <xdr:rowOff>68035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8980714" y="4601938"/>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a:t>
          </a:r>
          <a:r>
            <a:rPr lang="en-US" sz="2000" b="0" i="0" baseline="0">
              <a:latin typeface="Lucida Bright" panose="02040602050505020304" pitchFamily="18" charset="0"/>
            </a:rPr>
            <a:t> Value of the Probability of a system failure</a:t>
          </a:r>
          <a:endParaRPr lang="en-US" sz="2000" b="0" i="0">
            <a:latin typeface="Lucida Bright" panose="02040602050505020304" pitchFamily="18" charset="0"/>
          </a:endParaRPr>
        </a:p>
      </xdr:txBody>
    </xdr:sp>
    <xdr:clientData/>
  </xdr:twoCellAnchor>
  <xdr:twoCellAnchor>
    <xdr:from>
      <xdr:col>13</xdr:col>
      <xdr:colOff>231322</xdr:colOff>
      <xdr:row>16</xdr:row>
      <xdr:rowOff>13607</xdr:rowOff>
    </xdr:from>
    <xdr:to>
      <xdr:col>16</xdr:col>
      <xdr:colOff>37421</xdr:colOff>
      <xdr:row>20</xdr:row>
      <xdr:rowOff>176891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9007929" y="3061607"/>
          <a:ext cx="2486706" cy="1170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 (.96)^100</a:t>
          </a:r>
        </a:p>
      </xdr:txBody>
    </xdr:sp>
    <xdr:clientData/>
  </xdr:twoCellAnchor>
  <xdr:twoCellAnchor>
    <xdr:from>
      <xdr:col>13</xdr:col>
      <xdr:colOff>220436</xdr:colOff>
      <xdr:row>28</xdr:row>
      <xdr:rowOff>125185</xdr:rowOff>
    </xdr:from>
    <xdr:to>
      <xdr:col>16</xdr:col>
      <xdr:colOff>26535</xdr:colOff>
      <xdr:row>34</xdr:row>
      <xdr:rowOff>2720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8997043" y="5704114"/>
          <a:ext cx="2486706" cy="1170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(.96)^100</a:t>
          </a:r>
        </a:p>
      </xdr:txBody>
    </xdr:sp>
    <xdr:clientData/>
  </xdr:twoCellAnchor>
  <xdr:twoCellAnchor>
    <xdr:from>
      <xdr:col>13</xdr:col>
      <xdr:colOff>285750</xdr:colOff>
      <xdr:row>35</xdr:row>
      <xdr:rowOff>-1</xdr:rowOff>
    </xdr:from>
    <xdr:to>
      <xdr:col>21</xdr:col>
      <xdr:colOff>408214</xdr:colOff>
      <xdr:row>37</xdr:row>
      <xdr:rowOff>174168</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9062357" y="721178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4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4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240  hours before failing.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5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5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5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6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165915</xdr:rowOff>
    </xdr:from>
    <xdr:to>
      <xdr:col>11</xdr:col>
      <xdr:colOff>413393</xdr:colOff>
      <xdr:row>27</xdr:row>
      <xdr:rowOff>190499</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474890" y="2261415"/>
          <a:ext cx="9606378" cy="38187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20,000 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1,200 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9,400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6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7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7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8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8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8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8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8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8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8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8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8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8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8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8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8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8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8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8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8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8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8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8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8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8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9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9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9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9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9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9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9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9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9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9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9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9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9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9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9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9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A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A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A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A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A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A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A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A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A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A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A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A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A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B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C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C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C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C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2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2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2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D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D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D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D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D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D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D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D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D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D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D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1326697</xdr:colOff>
      <xdr:row>11</xdr:row>
      <xdr:rowOff>178707</xdr:rowOff>
    </xdr:from>
    <xdr:to>
      <xdr:col>8</xdr:col>
      <xdr:colOff>9072</xdr:colOff>
      <xdr:row>40</xdr:row>
      <xdr:rowOff>172357</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6628947" y="2274207"/>
          <a:ext cx="31750" cy="66452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20</xdr:row>
      <xdr:rowOff>222250</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412750" y="1995262"/>
          <a:ext cx="5964012" cy="270373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400"/>
        </a:p>
      </xdr:txBody>
    </xdr:sp>
    <xdr:clientData/>
  </xdr:twoCellAnchor>
  <xdr:twoCellAnchor>
    <xdr:from>
      <xdr:col>0</xdr:col>
      <xdr:colOff>367845</xdr:colOff>
      <xdr:row>22</xdr:row>
      <xdr:rowOff>214539</xdr:rowOff>
    </xdr:from>
    <xdr:to>
      <xdr:col>7</xdr:col>
      <xdr:colOff>947964</xdr:colOff>
      <xdr:row>39</xdr:row>
      <xdr:rowOff>31750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367845" y="5278664"/>
              <a:ext cx="5882369" cy="348433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0" i="0" baseline="0">
                  <a:solidFill>
                    <a:srgbClr val="FF0000"/>
                  </a:solidFill>
                  <a:effectLst/>
                  <a:latin typeface="Lucida Bright" panose="02040602050505020304" pitchFamily="18" charset="0"/>
                  <a:ea typeface="+mn-ea"/>
                  <a:cs typeface="+mn-cs"/>
                </a:rPr>
                <a:t>UCLc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0" i="0" baseline="0">
                  <a:solidFill>
                    <a:srgbClr val="FF0000"/>
                  </a:solidFill>
                  <a:effectLst/>
                  <a:latin typeface="Lucida Bright" panose="02040602050505020304" pitchFamily="18" charset="0"/>
                  <a:ea typeface="+mn-ea"/>
                  <a:cs typeface="+mn-cs"/>
                </a:rPr>
                <a:t>LCLc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xmlns:a14="http://schemas.microsoft.com/office/drawing/2010/main" xmlns="" id="{00000000-0008-0000-1F00-000006000000}"/>
                </a:ext>
              </a:extLst>
            </xdr:cNvPr>
            <xdr:cNvSpPr txBox="1"/>
          </xdr:nvSpPr>
          <xdr:spPr>
            <a:xfrm>
              <a:off x="367845" y="5278664"/>
              <a:ext cx="5882369" cy="348433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0" i="0" baseline="0">
                  <a:solidFill>
                    <a:srgbClr val="FF0000"/>
                  </a:solidFill>
                  <a:effectLst/>
                  <a:latin typeface="Lucida Bright" panose="02040602050505020304" pitchFamily="18" charset="0"/>
                  <a:ea typeface="+mn-ea"/>
                  <a:cs typeface="+mn-cs"/>
                </a:rPr>
                <a:t>UCLc = </a:t>
              </a:r>
              <a:r>
                <a:rPr lang="en-US" sz="2400" b="0" i="0" baseline="0">
                  <a:solidFill>
                    <a:srgbClr val="FF0000"/>
                  </a:solidFill>
                  <a:effectLst/>
                  <a:latin typeface="Cambria Math"/>
                  <a:ea typeface="+mn-ea"/>
                  <a:cs typeface="+mn-cs"/>
                </a:rPr>
                <a:t>𝐶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a:ea typeface="+mn-ea"/>
                  <a:cs typeface="+mn-cs"/>
                </a:rPr>
                <a:t>√(𝐶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0" i="0" baseline="0">
                  <a:solidFill>
                    <a:srgbClr val="FF0000"/>
                  </a:solidFill>
                  <a:effectLst/>
                  <a:latin typeface="Lucida Bright" panose="02040602050505020304" pitchFamily="18" charset="0"/>
                  <a:ea typeface="+mn-ea"/>
                  <a:cs typeface="+mn-cs"/>
                </a:rPr>
                <a:t>LCLc = </a:t>
              </a:r>
              <a:r>
                <a:rPr lang="en-US" sz="2400" b="0" i="0" baseline="0">
                  <a:solidFill>
                    <a:srgbClr val="FF0000"/>
                  </a:solidFill>
                  <a:effectLst/>
                  <a:latin typeface="+mn-lt"/>
                  <a:ea typeface="+mn-ea"/>
                  <a:cs typeface="+mn-cs"/>
                </a:rPr>
                <a:t>𝐶 ̅ - z*√(𝐶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1326697</xdr:colOff>
      <xdr:row>51</xdr:row>
      <xdr:rowOff>149679</xdr:rowOff>
    </xdr:from>
    <xdr:to>
      <xdr:col>15</xdr:col>
      <xdr:colOff>79375</xdr:colOff>
      <xdr:row>70</xdr:row>
      <xdr:rowOff>115660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628947" y="11341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0"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FF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1F00-000008000000}"/>
                </a:ext>
              </a:extLst>
            </xdr:cNvPr>
            <xdr:cNvSpPr txBox="1"/>
          </xdr:nvSpPr>
          <xdr:spPr>
            <a:xfrm>
              <a:off x="6628947" y="11341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0"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FF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1F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7</xdr:col>
      <xdr:colOff>1333500</xdr:colOff>
      <xdr:row>40</xdr:row>
      <xdr:rowOff>111125</xdr:rowOff>
    </xdr:from>
    <xdr:to>
      <xdr:col>15</xdr:col>
      <xdr:colOff>142875</xdr:colOff>
      <xdr:row>48</xdr:row>
      <xdr:rowOff>63500</xdr:rowOff>
    </xdr:to>
    <xdr:sp macro="" textlink="">
      <xdr:nvSpPr>
        <xdr:cNvPr id="12" name="TextBox 11">
          <a:extLst>
            <a:ext uri="{FF2B5EF4-FFF2-40B4-BE49-F238E27FC236}">
              <a16:creationId xmlns:a16="http://schemas.microsoft.com/office/drawing/2014/main" id="{00000000-0008-0000-1F00-00000C000000}"/>
            </a:ext>
          </a:extLst>
        </xdr:cNvPr>
        <xdr:cNvSpPr txBox="1"/>
      </xdr:nvSpPr>
      <xdr:spPr>
        <a:xfrm>
          <a:off x="6635750" y="9032875"/>
          <a:ext cx="5984875" cy="16510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Compute 99.73% upper and lower control limits. 99.73% = 3z </a:t>
          </a:r>
          <a:endParaRPr lang="en-US" sz="2000"/>
        </a:p>
      </xdr:txBody>
    </xdr:sp>
    <xdr:clientData/>
  </xdr:twoCellAnchor>
  <xdr:twoCellAnchor>
    <xdr:from>
      <xdr:col>0</xdr:col>
      <xdr:colOff>412750</xdr:colOff>
      <xdr:row>41</xdr:row>
      <xdr:rowOff>0</xdr:rowOff>
    </xdr:from>
    <xdr:to>
      <xdr:col>7</xdr:col>
      <xdr:colOff>889000</xdr:colOff>
      <xdr:row>89</xdr:row>
      <xdr:rowOff>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412750" y="9112250"/>
              <a:ext cx="5778500" cy="931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54.</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𝐶</m:t>
                      </m:r>
                    </m:e>
                  </m:acc>
                </m:oMath>
              </a14:m>
              <a:endParaRPr lang="en-US" sz="2400" baseline="0">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6</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value of</a:t>
              </a:r>
              <a14:m>
                <m:oMath xmlns:m="http://schemas.openxmlformats.org/officeDocument/2006/math">
                  <m:r>
                    <a:rPr lang="en-US" sz="2400" b="0" i="0" baseline="0">
                      <a:solidFill>
                        <a:schemeClr val="dk1"/>
                      </a:solidFill>
                      <a:effectLst/>
                      <a:latin typeface="Cambria Math" panose="02040503050406030204" pitchFamily="18" charset="0"/>
                      <a:ea typeface="+mn-ea"/>
                      <a:cs typeface="+mn-cs"/>
                    </a:rPr>
                    <m:t> </m:t>
                  </m:r>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oMath>
              </a14:m>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2.45</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Solve for UCL</a:t>
              </a:r>
              <a:r>
                <a:rPr lang="en-US" sz="1800" baseline="0">
                  <a:latin typeface="Lucida Bright" panose="02040602050505020304" pitchFamily="18" charset="0"/>
                  <a:cs typeface="Calibri" panose="020F0502020204030204" pitchFamily="34" charset="0"/>
                </a:rPr>
                <a:t>C</a:t>
              </a: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Solve for LCL</a:t>
              </a:r>
              <a:r>
                <a:rPr lang="en-US" sz="1800" b="0" baseline="0">
                  <a:latin typeface="Lucida Bright" panose="02040602050505020304" pitchFamily="18" charset="0"/>
                  <a:cs typeface="Calibri" panose="020F0502020204030204" pitchFamily="34" charset="0"/>
                </a:rPr>
                <a:t>C</a:t>
              </a:r>
              <a:r>
                <a:rPr lang="en-US" sz="2400" b="0" baseline="0">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0.</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xmlns:a14="http://schemas.microsoft.com/office/drawing/2010/main" xmlns="" id="{00000000-0008-0000-1F00-00000E000000}"/>
                </a:ext>
              </a:extLst>
            </xdr:cNvPr>
            <xdr:cNvSpPr txBox="1"/>
          </xdr:nvSpPr>
          <xdr:spPr>
            <a:xfrm>
              <a:off x="412750" y="9112250"/>
              <a:ext cx="5778500" cy="931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54.</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a:t>
              </a:r>
              <a:r>
                <a:rPr lang="en-US" sz="2400" b="0" i="0" baseline="0">
                  <a:latin typeface="Cambria Math"/>
                </a:rPr>
                <a:t>𝐶 ̅</a:t>
              </a:r>
              <a:endParaRPr lang="en-US" sz="2400" baseline="0">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6</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value of</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Cambria Math"/>
                  <a:ea typeface="+mn-ea"/>
                  <a:cs typeface="+mn-cs"/>
                </a:rPr>
                <a:t>√6</a:t>
              </a:r>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2.45</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Solve for UCL</a:t>
              </a:r>
              <a:r>
                <a:rPr lang="en-US" sz="1800" baseline="0">
                  <a:latin typeface="Lucida Bright" panose="02040602050505020304" pitchFamily="18" charset="0"/>
                  <a:cs typeface="Calibri" panose="020F0502020204030204" pitchFamily="34" charset="0"/>
                </a:rPr>
                <a:t>C</a:t>
              </a: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Solve for LCL</a:t>
              </a:r>
              <a:r>
                <a:rPr lang="en-US" sz="1800" b="0" baseline="0">
                  <a:latin typeface="Lucida Bright" panose="02040602050505020304" pitchFamily="18" charset="0"/>
                  <a:cs typeface="Calibri" panose="020F0502020204030204" pitchFamily="34" charset="0"/>
                </a:rPr>
                <a:t>C</a:t>
              </a:r>
              <a:r>
                <a:rPr lang="en-US" sz="2400" b="0" baseline="0">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0.</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8</xdr:col>
      <xdr:colOff>873125</xdr:colOff>
      <xdr:row>31</xdr:row>
      <xdr:rowOff>63500</xdr:rowOff>
    </xdr:from>
    <xdr:to>
      <xdr:col>11</xdr:col>
      <xdr:colOff>396875</xdr:colOff>
      <xdr:row>35</xdr:row>
      <xdr:rowOff>79375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7524750" y="7270750"/>
              <a:ext cx="244475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r>
                      <a:rPr lang="en-US" sz="2800" b="1" i="0" baseline="0">
                        <a:solidFill>
                          <a:srgbClr val="FF0000"/>
                        </a:solidFill>
                        <a:effectLst/>
                        <a:latin typeface="Cambria Math"/>
                        <a:ea typeface="+mn-ea"/>
                        <a:cs typeface="+mn-cs"/>
                      </a:rPr>
                      <m:t>𝟐</m:t>
                    </m:r>
                    <m:r>
                      <a:rPr lang="en-US" sz="2800" b="1" i="0" baseline="0">
                        <a:solidFill>
                          <a:srgbClr val="FF0000"/>
                        </a:solidFill>
                        <a:effectLst/>
                        <a:latin typeface="Cambria Math"/>
                        <a:ea typeface="+mn-ea"/>
                        <a:cs typeface="+mn-cs"/>
                      </a:rPr>
                      <m:t>.</m:t>
                    </m:r>
                    <m:r>
                      <a:rPr lang="en-US" sz="2800" b="1" i="0" baseline="0">
                        <a:solidFill>
                          <a:srgbClr val="FF0000"/>
                        </a:solidFill>
                        <a:effectLst/>
                        <a:latin typeface="Cambria Math"/>
                        <a:ea typeface="+mn-ea"/>
                        <a:cs typeface="+mn-cs"/>
                      </a:rPr>
                      <m:t>𝟒𝟓</m:t>
                    </m:r>
                  </m:oMath>
                </m:oMathPara>
              </a14:m>
              <a:endParaRPr lang="en-US" sz="2800" b="1">
                <a:solidFill>
                  <a:srgbClr val="FF0000"/>
                </a:solidFill>
                <a:effectLst/>
                <a:latin typeface="Lucida Bright" panose="02040602050505020304" pitchFamily="18" charset="0"/>
              </a:endParaRPr>
            </a:p>
            <a:p>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xmlns:a14="http://schemas.microsoft.com/office/drawing/2010/main" xmlns="" id="{00000000-0008-0000-1F00-000010000000}"/>
                </a:ext>
              </a:extLst>
            </xdr:cNvPr>
            <xdr:cNvSpPr txBox="1"/>
          </xdr:nvSpPr>
          <xdr:spPr>
            <a:xfrm>
              <a:off x="7524750" y="7270750"/>
              <a:ext cx="244475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a:ea typeface="+mn-ea"/>
                  <a:cs typeface="+mn-cs"/>
                </a:rPr>
                <a:t>√6=</a:t>
              </a:r>
              <a:r>
                <a:rPr lang="en-US" sz="2800" b="1" i="0" baseline="0">
                  <a:solidFill>
                    <a:srgbClr val="FF0000"/>
                  </a:solidFill>
                  <a:effectLst/>
                  <a:latin typeface="Cambria Math"/>
                  <a:ea typeface="+mn-ea"/>
                  <a:cs typeface="+mn-cs"/>
                </a:rPr>
                <a:t>𝟐.𝟒𝟓</a:t>
              </a:r>
              <a:endParaRPr lang="en-US" sz="2800" b="1">
                <a:solidFill>
                  <a:srgbClr val="FF0000"/>
                </a:solidFill>
                <a:effectLst/>
                <a:latin typeface="Lucida Bright" panose="02040602050505020304" pitchFamily="18" charset="0"/>
              </a:endParaRPr>
            </a:p>
            <a:p>
              <a:endParaRPr lang="en-US" sz="2400" baseline="0"/>
            </a:p>
            <a:p>
              <a:endParaRPr lang="en-US" sz="2000"/>
            </a:p>
          </xdr:txBody>
        </xdr:sp>
      </mc:Fallback>
    </mc:AlternateContent>
    <xdr:clientData/>
  </xdr:twoCellAnchor>
  <xdr:twoCellAnchor>
    <xdr:from>
      <xdr:col>16</xdr:col>
      <xdr:colOff>635000</xdr:colOff>
      <xdr:row>60</xdr:row>
      <xdr:rowOff>127000</xdr:rowOff>
    </xdr:from>
    <xdr:to>
      <xdr:col>17</xdr:col>
      <xdr:colOff>285750</xdr:colOff>
      <xdr:row>66</xdr:row>
      <xdr:rowOff>31750</xdr:rowOff>
    </xdr:to>
    <xdr:cxnSp macro="">
      <xdr:nvCxnSpPr>
        <xdr:cNvPr id="18" name="Straight Connector 17">
          <a:extLst>
            <a:ext uri="{FF2B5EF4-FFF2-40B4-BE49-F238E27FC236}">
              <a16:creationId xmlns:a16="http://schemas.microsoft.com/office/drawing/2014/main" id="{00000000-0008-0000-1F00-000012000000}"/>
            </a:ext>
          </a:extLst>
        </xdr:cNvPr>
        <xdr:cNvCxnSpPr/>
      </xdr:nvCxnSpPr>
      <xdr:spPr>
        <a:xfrm flipH="1">
          <a:off x="13858875" y="13033375"/>
          <a:ext cx="428625" cy="104775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777875</xdr:colOff>
      <xdr:row>22</xdr:row>
      <xdr:rowOff>269875</xdr:rowOff>
    </xdr:from>
    <xdr:to>
      <xdr:col>12</xdr:col>
      <xdr:colOff>31750</xdr:colOff>
      <xdr:row>24</xdr:row>
      <xdr:rowOff>79375</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9350375" y="5334000"/>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111125</xdr:colOff>
      <xdr:row>23</xdr:row>
      <xdr:rowOff>174625</xdr:rowOff>
    </xdr:from>
    <xdr:to>
      <xdr:col>10</xdr:col>
      <xdr:colOff>682625</xdr:colOff>
      <xdr:row>23</xdr:row>
      <xdr:rowOff>174625</xdr:rowOff>
    </xdr:to>
    <xdr:cxnSp macro="">
      <xdr:nvCxnSpPr>
        <xdr:cNvPr id="13" name="Straight Arrow Connector 12">
          <a:extLst>
            <a:ext uri="{FF2B5EF4-FFF2-40B4-BE49-F238E27FC236}">
              <a16:creationId xmlns:a16="http://schemas.microsoft.com/office/drawing/2014/main" id="{00000000-0008-0000-1F00-00000D000000}"/>
            </a:ext>
          </a:extLst>
        </xdr:cNvPr>
        <xdr:cNvCxnSpPr/>
      </xdr:nvCxnSpPr>
      <xdr:spPr>
        <a:xfrm flipH="1" flipV="1">
          <a:off x="8683625" y="5556250"/>
          <a:ext cx="571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1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317500</xdr:colOff>
      <xdr:row>10</xdr:row>
      <xdr:rowOff>165100</xdr:rowOff>
    </xdr:from>
    <xdr:to>
      <xdr:col>10</xdr:col>
      <xdr:colOff>317500</xdr:colOff>
      <xdr:row>33</xdr:row>
      <xdr:rowOff>112486</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9</xdr:row>
      <xdr:rowOff>40821</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16327</xdr:colOff>
      <xdr:row>11</xdr:row>
      <xdr:rowOff>51253</xdr:rowOff>
    </xdr:from>
    <xdr:to>
      <xdr:col>22</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xmlns=""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mn-lt"/>
                  <a:ea typeface="+mn-ea"/>
                  <a:cs typeface="+mn-cs"/>
                </a:rPr>
                <a:t>𝒑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mn-lt"/>
                  <a:ea typeface="+mn-ea"/>
                  <a:cs typeface="+mn-cs"/>
                </a:rPr>
                <a:t>𝒑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11</xdr:col>
      <xdr:colOff>13608</xdr:colOff>
      <xdr:row>40</xdr:row>
      <xdr:rowOff>85272</xdr:rowOff>
    </xdr:from>
    <xdr:to>
      <xdr:col>20</xdr:col>
      <xdr:colOff>495301</xdr:colOff>
      <xdr:row>52</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60858" y="8768897"/>
              <a:ext cx="7180943"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000" b="0"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8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60858" y="8768897"/>
              <a:ext cx="7180943"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000" b="0"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8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11</xdr:col>
      <xdr:colOff>40821</xdr:colOff>
      <xdr:row>31</xdr:row>
      <xdr:rowOff>111125</xdr:rowOff>
    </xdr:from>
    <xdr:to>
      <xdr:col>20</xdr:col>
      <xdr:colOff>444500</xdr:colOff>
      <xdr:row>39</xdr:row>
      <xdr:rowOff>73477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824357" y="7105196"/>
              <a:ext cx="7112000" cy="14863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0" i="0" baseline="0">
                  <a:solidFill>
                    <a:srgbClr val="C00000"/>
                  </a:solidFill>
                  <a:effectLst/>
                  <a:latin typeface="Lucida Bright" panose="02040602050505020304" pitchFamily="18" charset="0"/>
                  <a:ea typeface="+mn-ea"/>
                  <a:cs typeface="+mn-cs"/>
                </a:rPr>
                <a:t>0.02</a:t>
              </a:r>
              <a:endParaRPr lang="en-US" sz="2400" b="0"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824357" y="7105196"/>
              <a:ext cx="7112000" cy="14863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0" i="0" baseline="0">
                  <a:solidFill>
                    <a:srgbClr val="C00000"/>
                  </a:solidFill>
                  <a:effectLst/>
                  <a:latin typeface="Lucida Bright" panose="02040602050505020304" pitchFamily="18" charset="0"/>
                  <a:ea typeface="+mn-ea"/>
                  <a:cs typeface="+mn-cs"/>
                </a:rPr>
                <a:t>0.02</a:t>
              </a:r>
              <a:endParaRPr lang="en-US" sz="2400" b="0"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21</xdr:col>
      <xdr:colOff>520700</xdr:colOff>
      <xdr:row>44</xdr:row>
      <xdr:rowOff>12700</xdr:rowOff>
    </xdr:from>
    <xdr:to>
      <xdr:col>22</xdr:col>
      <xdr:colOff>304800</xdr:colOff>
      <xdr:row>49</xdr:row>
      <xdr:rowOff>50800</xdr:rowOff>
    </xdr:to>
    <xdr:cxnSp macro="">
      <xdr:nvCxnSpPr>
        <xdr:cNvPr id="9" name="Straight Connector 8">
          <a:extLst>
            <a:ext uri="{FF2B5EF4-FFF2-40B4-BE49-F238E27FC236}">
              <a16:creationId xmlns:a16="http://schemas.microsoft.com/office/drawing/2014/main" id="{00000000-0008-0000-2200-000009000000}"/>
            </a:ext>
          </a:extLst>
        </xdr:cNvPr>
        <xdr:cNvCxnSpPr/>
      </xdr:nvCxnSpPr>
      <xdr:spPr>
        <a:xfrm flipH="1">
          <a:off x="17579975" y="9461500"/>
          <a:ext cx="39370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301625</xdr:colOff>
      <xdr:row>1</xdr:row>
      <xdr:rowOff>183697</xdr:rowOff>
    </xdr:from>
    <xdr:to>
      <xdr:col>16</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2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2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269875</xdr:colOff>
      <xdr:row>45</xdr:row>
      <xdr:rowOff>95250</xdr:rowOff>
    </xdr:to>
    <xdr:cxnSp macro="">
      <xdr:nvCxnSpPr>
        <xdr:cNvPr id="14" name="Straight Connector 13">
          <a:extLst>
            <a:ext uri="{FF2B5EF4-FFF2-40B4-BE49-F238E27FC236}">
              <a16:creationId xmlns:a16="http://schemas.microsoft.com/office/drawing/2014/main" id="{00000000-0008-0000-22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428625</xdr:colOff>
      <xdr:row>53</xdr:row>
      <xdr:rowOff>111124</xdr:rowOff>
    </xdr:from>
    <xdr:to>
      <xdr:col>23</xdr:col>
      <xdr:colOff>41275</xdr:colOff>
      <xdr:row>120</xdr:row>
      <xdr:rowOff>190499</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9572625" y="11271249"/>
              <a:ext cx="8724900" cy="128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solidFill>
                    <a:schemeClr val="dk1"/>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endParaRPr lang="en-US" sz="2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Calculate the value of </a:t>
              </a:r>
              <a:r>
                <a:rPr lang="el-GR" sz="3600" b="0" baseline="0">
                  <a:solidFill>
                    <a:schemeClr val="dk1"/>
                  </a:solidFill>
                  <a:effectLst/>
                  <a:latin typeface="Calibri" panose="020F0502020204030204" pitchFamily="34" charset="0"/>
                  <a:ea typeface="+mn-ea"/>
                  <a:cs typeface="Calibri" panose="020F0502020204030204" pitchFamily="34" charset="0"/>
                </a:rPr>
                <a:t>σ</a:t>
              </a:r>
              <a:r>
                <a:rPr lang="en-US" sz="2400" b="0" baseline="0">
                  <a:solidFill>
                    <a:schemeClr val="dk1"/>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Calculate the value of UCL</a:t>
              </a:r>
              <a:r>
                <a:rPr lang="en-US" sz="2000" b="0" baseline="0">
                  <a:solidFill>
                    <a:schemeClr val="dk1"/>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Calculate the value of LCL</a:t>
              </a:r>
              <a:r>
                <a:rPr lang="en-US" sz="2000" b="0" baseline="0">
                  <a:solidFill>
                    <a:schemeClr val="dk1"/>
                  </a:solidFill>
                  <a:effectLst/>
                  <a:latin typeface="Lucida Bright" panose="02040602050505020304" pitchFamily="18" charset="0"/>
                  <a:ea typeface="+mn-ea"/>
                  <a:cs typeface="+mn-cs"/>
                </a:rPr>
                <a:t>P</a:t>
              </a:r>
              <a:endParaRPr lang="en-US" sz="2000">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800" b="0" baseline="0">
                  <a:solidFill>
                    <a:schemeClr val="dk1"/>
                  </a:solidFill>
                  <a:effectLst/>
                  <a:latin typeface="Lucida Bright" panose="02040602050505020304" pitchFamily="18" charset="0"/>
                  <a:ea typeface="+mn-ea"/>
                  <a:cs typeface="+mn-cs"/>
                </a:rPr>
                <a:t>to 0.</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xmlns="" id="{00000000-0008-0000-2200-00000F000000}"/>
                </a:ext>
              </a:extLst>
            </xdr:cNvPr>
            <xdr:cNvSpPr txBox="1"/>
          </xdr:nvSpPr>
          <xdr:spPr>
            <a:xfrm>
              <a:off x="9572625" y="11271249"/>
              <a:ext cx="8724900" cy="128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solidFill>
                    <a:schemeClr val="dk1"/>
                  </a:solidFill>
                  <a:effectLst/>
                  <a:latin typeface="Lucida Bright" panose="02040602050505020304" pitchFamily="18" charset="0"/>
                  <a:ea typeface="+mn-ea"/>
                  <a:cs typeface="+mn-cs"/>
                </a:rPr>
                <a:t>Calculate the value of </a:t>
              </a:r>
              <a:r>
                <a:rPr lang="en-US" sz="2800" b="0" i="0" baseline="0">
                  <a:solidFill>
                    <a:schemeClr val="dk1"/>
                  </a:solidFill>
                  <a:effectLst/>
                  <a:latin typeface="Cambria Math"/>
                  <a:ea typeface="+mn-ea"/>
                  <a:cs typeface="+mn-cs"/>
                </a:rPr>
                <a:t>𝑝 ̅</a:t>
              </a:r>
              <a:endParaRPr lang="en-US" sz="2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Calculate the value of </a:t>
              </a:r>
              <a:r>
                <a:rPr lang="el-GR" sz="3600" b="0" baseline="0">
                  <a:solidFill>
                    <a:schemeClr val="dk1"/>
                  </a:solidFill>
                  <a:effectLst/>
                  <a:latin typeface="Calibri" panose="020F0502020204030204" pitchFamily="34" charset="0"/>
                  <a:ea typeface="+mn-ea"/>
                  <a:cs typeface="Calibri" panose="020F0502020204030204" pitchFamily="34" charset="0"/>
                </a:rPr>
                <a:t>σ</a:t>
              </a:r>
              <a:r>
                <a:rPr lang="en-US" sz="2400" b="0" baseline="0">
                  <a:solidFill>
                    <a:schemeClr val="dk1"/>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Calculate the value of UCL</a:t>
              </a:r>
              <a:r>
                <a:rPr lang="en-US" sz="2000" b="0" baseline="0">
                  <a:solidFill>
                    <a:schemeClr val="dk1"/>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Calculate the value of LCL</a:t>
              </a:r>
              <a:r>
                <a:rPr lang="en-US" sz="2000" b="0" baseline="0">
                  <a:solidFill>
                    <a:schemeClr val="dk1"/>
                  </a:solidFill>
                  <a:effectLst/>
                  <a:latin typeface="Lucida Bright" panose="02040602050505020304" pitchFamily="18" charset="0"/>
                  <a:ea typeface="+mn-ea"/>
                  <a:cs typeface="+mn-cs"/>
                </a:rPr>
                <a:t>P</a:t>
              </a:r>
              <a:endParaRPr lang="en-US" sz="2000">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800" b="0" baseline="0">
                  <a:solidFill>
                    <a:schemeClr val="dk1"/>
                  </a:solidFill>
                  <a:effectLst/>
                  <a:latin typeface="Lucida Bright" panose="02040602050505020304" pitchFamily="18" charset="0"/>
                  <a:ea typeface="+mn-ea"/>
                  <a:cs typeface="+mn-cs"/>
                </a:rPr>
                <a:t>to 0.</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476250</xdr:colOff>
      <xdr:row>67</xdr:row>
      <xdr:rowOff>158750</xdr:rowOff>
    </xdr:from>
    <xdr:to>
      <xdr:col>8</xdr:col>
      <xdr:colOff>476250</xdr:colOff>
      <xdr:row>83</xdr:row>
      <xdr:rowOff>15875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476250" y="13985875"/>
              <a:ext cx="7762875"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xmlns="" id="{00000000-0008-0000-2200-000011000000}"/>
                </a:ext>
              </a:extLst>
            </xdr:cNvPr>
            <xdr:cNvSpPr txBox="1"/>
          </xdr:nvSpPr>
          <xdr:spPr>
            <a:xfrm>
              <a:off x="476250" y="13985875"/>
              <a:ext cx="7762875"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mn-lt"/>
                  <a:ea typeface="+mn-ea"/>
                  <a:cs typeface="+mn-cs"/>
                </a:rPr>
                <a:t>𝑝 ̅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3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650875" y="1983923"/>
          <a:ext cx="9280524"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25399</xdr:colOff>
      <xdr:row>11</xdr:row>
      <xdr:rowOff>101148</xdr:rowOff>
    </xdr:from>
    <xdr:to>
      <xdr:col>24</xdr:col>
      <xdr:colOff>269875</xdr:colOff>
      <xdr:row>17</xdr:row>
      <xdr:rowOff>180975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693399" y="2196648"/>
              <a:ext cx="8435976"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t>
              </a:r>
              <a:r>
                <a:rPr lang="en-US" sz="2400" b="0" i="0">
                  <a:solidFill>
                    <a:srgbClr val="FF0000"/>
                  </a:solidFill>
                  <a:latin typeface="Lucida Bright" panose="02040602050505020304" pitchFamily="18" charset="0"/>
                </a:rPr>
                <a:t>average range  </a:t>
              </a:r>
              <a:r>
                <a:rPr lang="en-US" sz="2400" b="0" i="0">
                  <a:latin typeface="Lucida Bright" panose="02040602050505020304" pitchFamily="18" charset="0"/>
                </a:rPr>
                <a:t>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a:t>
              </a:r>
              <a14:m>
                <m:oMath xmlns:m="http://schemas.openxmlformats.org/officeDocument/2006/math">
                  <m:acc>
                    <m:accPr>
                      <m:chr m:val="̅"/>
                      <m:ctrlPr>
                        <a:rPr lang="en-US" sz="2400" b="1" i="1" baseline="0">
                          <a:latin typeface="Cambria Math" panose="02040503050406030204" pitchFamily="18" charset="0"/>
                        </a:rPr>
                      </m:ctrlPr>
                    </m:accPr>
                    <m:e>
                      <m:r>
                        <a:rPr lang="en-US" sz="2400" b="1" i="1" baseline="0">
                          <a:latin typeface="Cambria Math" panose="02040503050406030204" pitchFamily="18" charset="0"/>
                        </a:rPr>
                        <m:t> </m:t>
                      </m:r>
                      <m:r>
                        <a:rPr lang="en-US" sz="2400" b="1" i="1" baseline="0">
                          <a:latin typeface="Cambria Math" panose="02040503050406030204" pitchFamily="18" charset="0"/>
                        </a:rPr>
                        <m:t>𝑹</m:t>
                      </m:r>
                    </m:e>
                  </m:acc>
                </m:oMath>
              </a14:m>
              <a:r>
                <a:rPr lang="en-US" sz="2400" b="1" i="0" baseline="0">
                  <a:latin typeface="Lucida Bright" panose="02040602050505020304" pitchFamily="18" charset="0"/>
                </a:rPr>
                <a:t> </a:t>
              </a:r>
              <a:r>
                <a:rPr lang="en-US" sz="2400" b="0" i="0" baseline="0">
                  <a:latin typeface="Lucida Bright" panose="02040602050505020304" pitchFamily="18" charset="0"/>
                </a:rPr>
                <a:t>).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693399" y="2196648"/>
              <a:ext cx="8435976"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t>
              </a:r>
              <a:r>
                <a:rPr lang="en-US" sz="2400" b="0" i="0">
                  <a:solidFill>
                    <a:srgbClr val="FF0000"/>
                  </a:solidFill>
                  <a:latin typeface="Lucida Bright" panose="02040602050505020304" pitchFamily="18" charset="0"/>
                </a:rPr>
                <a:t>average range  </a:t>
              </a:r>
              <a:r>
                <a:rPr lang="en-US" sz="2400" b="0" i="0">
                  <a:latin typeface="Lucida Bright" panose="02040602050505020304" pitchFamily="18" charset="0"/>
                </a:rPr>
                <a:t>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a:t>
              </a:r>
              <a:r>
                <a:rPr lang="en-US" sz="2400" b="1" i="0" baseline="0">
                  <a:latin typeface="Cambria Math" panose="02040503050406030204" pitchFamily="18" charset="0"/>
                </a:rPr>
                <a:t>( 𝑹) ̅</a:t>
              </a:r>
              <a:r>
                <a:rPr lang="en-US" sz="2400" b="1" i="0" baseline="0">
                  <a:latin typeface="Lucida Bright" panose="02040602050505020304" pitchFamily="18" charset="0"/>
                </a:rPr>
                <a:t> </a:t>
              </a:r>
              <a:r>
                <a:rPr lang="en-US" sz="2400" b="0" i="0" baseline="0">
                  <a:latin typeface="Lucida Bright" panose="02040602050505020304" pitchFamily="18" charset="0"/>
                </a:rPr>
                <a:t>).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mc:Fallback>
    </mc:AlternateContent>
    <xdr:clientData/>
  </xdr:twoCellAnchor>
  <xdr:twoCellAnchor>
    <xdr:from>
      <xdr:col>1</xdr:col>
      <xdr:colOff>82549</xdr:colOff>
      <xdr:row>44</xdr:row>
      <xdr:rowOff>145142</xdr:rowOff>
    </xdr:from>
    <xdr:to>
      <xdr:col>10</xdr:col>
      <xdr:colOff>419100</xdr:colOff>
      <xdr:row>63</xdr:row>
      <xdr:rowOff>95249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692149" y="1001304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xmlns="" id="{00000000-0008-0000-2300-000007000000}"/>
                </a:ext>
              </a:extLst>
            </xdr:cNvPr>
            <xdr:cNvSpPr txBox="1"/>
          </xdr:nvSpPr>
          <xdr:spPr>
            <a:xfrm>
              <a:off x="692149" y="1001304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 ̅</a:t>
              </a:r>
              <a:endParaRPr lang="en-US" sz="2800" b="0" i="0">
                <a:latin typeface="Lucida Bright" panose="02040602050505020304" pitchFamily="18" charset="0"/>
              </a:endParaRPr>
            </a:p>
          </xdr:txBody>
        </xdr:sp>
      </mc:Fallback>
    </mc:AlternateContent>
    <xdr:clientData/>
  </xdr:twoCellAnchor>
  <xdr:twoCellAnchor>
    <xdr:from>
      <xdr:col>16</xdr:col>
      <xdr:colOff>412749</xdr:colOff>
      <xdr:row>18</xdr:row>
      <xdr:rowOff>187778</xdr:rowOff>
    </xdr:from>
    <xdr:to>
      <xdr:col>23</xdr:col>
      <xdr:colOff>190499</xdr:colOff>
      <xdr:row>25</xdr:row>
      <xdr:rowOff>13607</xdr:rowOff>
    </xdr:to>
    <xdr:sp macro="" textlink="">
      <xdr:nvSpPr>
        <xdr:cNvPr id="9" name="TextBox 8">
          <a:extLst>
            <a:ext uri="{FF2B5EF4-FFF2-40B4-BE49-F238E27FC236}">
              <a16:creationId xmlns:a16="http://schemas.microsoft.com/office/drawing/2014/main" id="{00000000-0008-0000-2300-000009000000}"/>
            </a:ext>
          </a:extLst>
        </xdr:cNvPr>
        <xdr:cNvSpPr txBox="1"/>
      </xdr:nvSpPr>
      <xdr:spPr>
        <a:xfrm>
          <a:off x="14319249" y="4297135"/>
          <a:ext cx="4200071" cy="17580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1600" b="0" i="0">
              <a:solidFill>
                <a:srgbClr val="FF0000"/>
              </a:solidFill>
              <a:latin typeface="Lucida Bright" panose="02040602050505020304" pitchFamily="18" charset="0"/>
            </a:rPr>
            <a:t>R</a:t>
          </a:r>
          <a:r>
            <a:rPr lang="en-US" sz="2000" b="0" i="0" baseline="0">
              <a:latin typeface="Lucida Bright" panose="02040602050505020304" pitchFamily="18" charset="0"/>
            </a:rPr>
            <a:t> = 2.115 * </a:t>
          </a:r>
          <a:r>
            <a:rPr lang="en-US" sz="2000" b="0" i="0" baseline="0">
              <a:solidFill>
                <a:srgbClr val="C00000"/>
              </a:solidFill>
              <a:latin typeface="Lucida Bright" panose="02040602050505020304" pitchFamily="18" charset="0"/>
            </a:rPr>
            <a:t>5.3</a:t>
          </a:r>
          <a:r>
            <a:rPr lang="en-US" sz="2000" b="0" i="0" baseline="0">
              <a:latin typeface="Lucida Bright" panose="02040602050505020304" pitchFamily="18" charset="0"/>
            </a:rPr>
            <a:t> = </a:t>
          </a:r>
          <a:r>
            <a:rPr lang="en-US" sz="2000" b="1" i="0" baseline="0">
              <a:solidFill>
                <a:srgbClr val="C00000"/>
              </a:solidFill>
              <a:latin typeface="Lucida Bright" panose="02040602050505020304" pitchFamily="18" charset="0"/>
            </a:rPr>
            <a:t>11.21 </a:t>
          </a:r>
          <a:r>
            <a:rPr lang="en-US" sz="2000" b="0" i="0" baseline="0">
              <a:latin typeface="Lucida Bright" panose="02040602050505020304" pitchFamily="18" charset="0"/>
            </a:rPr>
            <a:t>lb.</a:t>
          </a:r>
        </a:p>
        <a:p>
          <a:endParaRPr lang="en-US" sz="24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1600" b="0" i="0" baseline="0">
              <a:solidFill>
                <a:srgbClr val="FF0000"/>
              </a:solidFill>
              <a:latin typeface="Lucida Bright" panose="02040602050505020304" pitchFamily="18" charset="0"/>
            </a:rPr>
            <a:t>R</a:t>
          </a:r>
          <a:r>
            <a:rPr lang="en-US" sz="2000" b="0" i="0" baseline="0">
              <a:latin typeface="Lucida Bright" panose="02040602050505020304" pitchFamily="18" charset="0"/>
            </a:rPr>
            <a:t> =  0 * </a:t>
          </a:r>
          <a:r>
            <a:rPr lang="en-US" sz="2000" b="0" i="0" baseline="0">
              <a:solidFill>
                <a:srgbClr val="C00000"/>
              </a:solidFill>
              <a:latin typeface="Lucida Bright" panose="02040602050505020304" pitchFamily="18" charset="0"/>
            </a:rPr>
            <a:t>5.3 </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0</a:t>
          </a:r>
          <a:r>
            <a:rPr lang="en-US" sz="2000" b="0" i="0" baseline="0">
              <a:latin typeface="Lucida Bright" panose="02040602050505020304" pitchFamily="18" charset="0"/>
            </a:rPr>
            <a:t> lb.</a:t>
          </a:r>
          <a:endParaRPr lang="en-US" sz="2000" b="0" i="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3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47625</xdr:colOff>
      <xdr:row>30</xdr:row>
      <xdr:rowOff>142876</xdr:rowOff>
    </xdr:from>
    <xdr:to>
      <xdr:col>11</xdr:col>
      <xdr:colOff>174624</xdr:colOff>
      <xdr:row>42</xdr:row>
      <xdr:rowOff>127000</xdr:rowOff>
    </xdr:to>
    <xdr:sp macro="" textlink="">
      <xdr:nvSpPr>
        <xdr:cNvPr id="14" name="TextBox 13">
          <a:extLst>
            <a:ext uri="{FF2B5EF4-FFF2-40B4-BE49-F238E27FC236}">
              <a16:creationId xmlns:a16="http://schemas.microsoft.com/office/drawing/2014/main" id="{00000000-0008-0000-2300-00000E000000}"/>
            </a:ext>
          </a:extLst>
        </xdr:cNvPr>
        <xdr:cNvSpPr txBox="1"/>
      </xdr:nvSpPr>
      <xdr:spPr>
        <a:xfrm>
          <a:off x="650875" y="7302501"/>
          <a:ext cx="9270999" cy="22701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In addition to being concerned with the process average (like in previous examples),</a:t>
          </a:r>
          <a:r>
            <a:rPr lang="en-US" sz="2000" b="0" i="0" baseline="0">
              <a:latin typeface="Lucida Bright" panose="02040602050505020304" pitchFamily="18" charset="0"/>
            </a:rPr>
            <a:t> operations managers are interested in the process dispersion or range. Even though the process average is under control, the dispersion of the process may not be. For this reason, operations managers use control charts for ranges to monitor the process variability, as well as control charts for averages, which monitor the process central tendency.</a:t>
          </a:r>
          <a:endParaRPr lang="en-US" sz="2000" b="0" i="0">
            <a:latin typeface="Lucida Bright" panose="02040602050505020304" pitchFamily="18" charset="0"/>
          </a:endParaRPr>
        </a:p>
      </xdr:txBody>
    </xdr:sp>
    <xdr:clientData/>
  </xdr:twoCellAnchor>
  <xdr:twoCellAnchor>
    <xdr:from>
      <xdr:col>12</xdr:col>
      <xdr:colOff>47625</xdr:colOff>
      <xdr:row>26</xdr:row>
      <xdr:rowOff>238125</xdr:rowOff>
    </xdr:from>
    <xdr:to>
      <xdr:col>24</xdr:col>
      <xdr:colOff>581025</xdr:colOff>
      <xdr:row>81</xdr:row>
      <xdr:rowOff>66675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5405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xmlns="" id="{00000000-0008-0000-2300-00000F000000}"/>
                </a:ext>
              </a:extLst>
            </xdr:cNvPr>
            <xdr:cNvSpPr txBox="1"/>
          </xdr:nvSpPr>
          <xdr:spPr>
            <a:xfrm>
              <a:off x="10715625" y="65405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b="0" i="0" baseline="0">
                  <a:latin typeface="Cambria Math"/>
                </a:rPr>
                <a:t>𝑅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4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4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4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4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5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23</xdr:col>
      <xdr:colOff>412750</xdr:colOff>
      <xdr:row>25</xdr:row>
      <xdr:rowOff>381000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598149" y="2164898"/>
              <a:ext cx="8140701" cy="29786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000" b="1" i="0" baseline="0">
                  <a:solidFill>
                    <a:srgbClr val="FF0000"/>
                  </a:solidFill>
                  <a:latin typeface="Lucida Bright" panose="02040602050505020304" pitchFamily="18" charset="0"/>
                </a:rPr>
                <a:t>)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a:rPr>
                        <m:t>𝑅</m:t>
                      </m:r>
                    </m:e>
                  </m:acc>
                </m:oMath>
              </a14:m>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OM team wants to determine the upper and lower control limits for sample means in this process.</a:t>
              </a:r>
              <a:endParaRPr lang="en-US" sz="20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xmlns="" id="{00000000-0008-0000-2500-000007000000}"/>
                </a:ext>
              </a:extLst>
            </xdr:cNvPr>
            <xdr:cNvSpPr txBox="1"/>
          </xdr:nvSpPr>
          <xdr:spPr>
            <a:xfrm>
              <a:off x="10598149" y="2164898"/>
              <a:ext cx="8140701" cy="29786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solidFill>
                    <a:schemeClr val="dk1"/>
                  </a:solidFill>
                  <a:effectLst/>
                  <a:latin typeface="+mn-lt"/>
                  <a:ea typeface="+mn-ea"/>
                  <a:cs typeface="+mn-cs"/>
                </a:rPr>
                <a:t>𝑋 ̿</a:t>
              </a:r>
              <a:r>
                <a:rPr lang="en-US" sz="2000" b="1" i="0" baseline="0">
                  <a:solidFill>
                    <a:srgbClr val="FF0000"/>
                  </a:solidFill>
                  <a:latin typeface="Lucida Bright" panose="02040602050505020304" pitchFamily="18" charset="0"/>
                </a:rPr>
                <a:t>)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a:t>
              </a:r>
              <a:r>
                <a:rPr lang="en-US" sz="2000" b="0" i="0" baseline="0">
                  <a:latin typeface="Cambria Math"/>
                </a:rPr>
                <a:t>𝑅 ̅</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OM team wants to determine the upper and lower control limits for sample means in this process.</a:t>
              </a:r>
              <a:endParaRPr lang="en-US" sz="20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13</xdr:col>
      <xdr:colOff>285750</xdr:colOff>
      <xdr:row>25</xdr:row>
      <xdr:rowOff>620710</xdr:rowOff>
    </xdr:from>
    <xdr:to>
      <xdr:col>21</xdr:col>
      <xdr:colOff>602456</xdr:colOff>
      <xdr:row>32</xdr:row>
      <xdr:rowOff>209549</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500-000009000000}"/>
                </a:ext>
              </a:extLst>
            </xdr:cNvPr>
            <xdr:cNvSpPr txBox="1"/>
          </xdr:nvSpPr>
          <xdr:spPr>
            <a:xfrm>
              <a:off x="11734800" y="5383210"/>
              <a:ext cx="5974556" cy="21034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xmlns:a14="http://schemas.microsoft.com/office/drawing/2010/main" xmlns="" id="{00000000-0008-0000-2500-000009000000}"/>
                </a:ext>
              </a:extLst>
            </xdr:cNvPr>
            <xdr:cNvSpPr txBox="1"/>
          </xdr:nvSpPr>
          <xdr:spPr>
            <a:xfrm>
              <a:off x="11734800" y="5383210"/>
              <a:ext cx="5974556" cy="21034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5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67</xdr:row>
      <xdr:rowOff>0</xdr:rowOff>
    </xdr:to>
    <xdr:sp macro="" textlink="">
      <xdr:nvSpPr>
        <xdr:cNvPr id="15" name="TextBox 14">
          <a:extLst>
            <a:ext uri="{FF2B5EF4-FFF2-40B4-BE49-F238E27FC236}">
              <a16:creationId xmlns:a16="http://schemas.microsoft.com/office/drawing/2014/main" id="{00000000-0008-0000-2500-00000F000000}"/>
            </a:ext>
          </a:extLst>
        </xdr:cNvPr>
        <xdr:cNvSpPr txBox="1"/>
      </xdr:nvSpPr>
      <xdr:spPr>
        <a:xfrm>
          <a:off x="830035" y="12432848"/>
          <a:ext cx="8390165" cy="19118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advantage of using this range approach, instead of standard deviation, it that it is easy to apply and may be less complex to understand.</a:t>
          </a:r>
          <a:endParaRPr lang="en-US" sz="2400" b="0" i="0">
            <a:latin typeface="Lucida Bright" panose="02040602050505020304" pitchFamily="18" charset="0"/>
          </a:endParaRPr>
        </a:p>
      </xdr:txBody>
    </xdr:sp>
    <xdr:clientData/>
  </xdr:twoCellAnchor>
  <xdr:twoCellAnchor>
    <xdr:from>
      <xdr:col>11</xdr:col>
      <xdr:colOff>876300</xdr:colOff>
      <xdr:row>33</xdr:row>
      <xdr:rowOff>190500</xdr:rowOff>
    </xdr:from>
    <xdr:to>
      <xdr:col>24</xdr:col>
      <xdr:colOff>457200</xdr:colOff>
      <xdr:row>87</xdr:row>
      <xdr:rowOff>19050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500-000010000000}"/>
                </a:ext>
              </a:extLst>
            </xdr:cNvPr>
            <xdr:cNvSpPr txBox="1"/>
          </xdr:nvSpPr>
          <xdr:spPr>
            <a:xfrm>
              <a:off x="10668000" y="77724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xmlns:a14="http://schemas.microsoft.com/office/drawing/2010/main" xmlns="" id="{00000000-0008-0000-2500-000010000000}"/>
                </a:ext>
              </a:extLst>
            </xdr:cNvPr>
            <xdr:cNvSpPr txBox="1"/>
          </xdr:nvSpPr>
          <xdr:spPr>
            <a:xfrm>
              <a:off x="10668000" y="77724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mn-lt"/>
                  <a:ea typeface="+mn-ea"/>
                  <a:cs typeface="+mn-cs"/>
                </a:rPr>
                <a:t>𝑋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mn-lt"/>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6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6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3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7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7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7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7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7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7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7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7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7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7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7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7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7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7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7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7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7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7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7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7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7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7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8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8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8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8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8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25</xdr:col>
      <xdr:colOff>214991</xdr:colOff>
      <xdr:row>42</xdr:row>
      <xdr:rowOff>146956</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3211285" cy="18070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2000" b="0" i="0" baseline="0">
                  <a:latin typeface="Lucida Bright" panose="02040602050505020304" pitchFamily="18" charset="0"/>
                </a:rPr>
                <a:t> = 16 +3*(1/</a:t>
              </a:r>
              <a14:m>
                <m:oMath xmlns:m="http://schemas.openxmlformats.org/officeDocument/2006/math">
                  <m:r>
                    <a:rPr lang="en-US" sz="2000" b="0" i="0" baseline="0">
                      <a:latin typeface="Cambria Math"/>
                      <a:ea typeface="Cambria Math"/>
                    </a:rPr>
                    <m:t>√9</m:t>
                  </m:r>
                </m:oMath>
              </a14:m>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2000" b="0" i="0" baseline="0">
                  <a:latin typeface="Lucida Bright" panose="02040602050505020304" pitchFamily="18" charset="0"/>
                </a:rPr>
                <a:t>  = 16 - 3*</a:t>
              </a:r>
              <a14:m>
                <m:oMath xmlns:m="http://schemas.openxmlformats.org/officeDocument/2006/math">
                  <m:r>
                    <a:rPr lang="en-US" sz="2000" b="0" i="0" baseline="0">
                      <a:latin typeface="Cambria Math"/>
                      <a:ea typeface="Cambria Math"/>
                    </a:rPr>
                    <m:t>(1/√9</m:t>
                  </m:r>
                </m:oMath>
              </a14:m>
              <a:r>
                <a:rPr lang="en-US" sz="2000" b="0" i="0">
                  <a:latin typeface="Lucida Bright" panose="02040602050505020304" pitchFamily="18" charset="0"/>
                </a:rPr>
                <a:t>)</a:t>
              </a:r>
            </a:p>
          </xdr:txBody>
        </xdr:sp>
      </mc:Choice>
      <mc:Fallback xmlns="">
        <xdr:sp macro="" textlink="">
          <xdr:nvSpPr>
            <xdr:cNvPr id="15" name="TextBox 14">
              <a:extLst>
                <a:ext uri="{FF2B5EF4-FFF2-40B4-BE49-F238E27FC236}">
                  <a16:creationId xmlns="" xmlns:a16="http://schemas.microsoft.com/office/drawing/2014/main" xmlns:a14="http://schemas.microsoft.com/office/drawing/2010/main" id="{430E93C3-7472-4463-AB59-7A306B635C90}"/>
                </a:ext>
              </a:extLst>
            </xdr:cNvPr>
            <xdr:cNvSpPr txBox="1"/>
          </xdr:nvSpPr>
          <xdr:spPr>
            <a:xfrm>
              <a:off x="14015356" y="8455477"/>
              <a:ext cx="3211285" cy="18070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2000" b="0" i="0" baseline="0">
                  <a:latin typeface="Lucida Bright" panose="02040602050505020304" pitchFamily="18" charset="0"/>
                </a:rPr>
                <a:t> = 16 +3*(1/</a:t>
              </a:r>
              <a:r>
                <a:rPr lang="en-US" sz="2000" b="0" i="0" baseline="0">
                  <a:latin typeface="Cambria Math"/>
                  <a:ea typeface="Cambria Math"/>
                </a:rPr>
                <a:t>√9</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2000" b="0" i="0" baseline="0">
                  <a:latin typeface="Lucida Bright" panose="02040602050505020304" pitchFamily="18" charset="0"/>
                </a:rPr>
                <a:t>  = 16 - 3*</a:t>
              </a:r>
              <a:r>
                <a:rPr lang="en-US" sz="2000" b="0" i="0" baseline="0">
                  <a:latin typeface="Cambria Math"/>
                  <a:ea typeface="Cambria Math"/>
                </a:rPr>
                <a:t>(1/√9</a:t>
              </a:r>
              <a:r>
                <a:rPr lang="en-US" sz="2000" b="0" i="0">
                  <a:latin typeface="Lucida Bright" panose="02040602050505020304" pitchFamily="18" charset="0"/>
                </a:rPr>
                <a:t>)</a:t>
              </a: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8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8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8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8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8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8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495300</xdr:colOff>
      <xdr:row>8</xdr:row>
      <xdr:rowOff>19050</xdr:rowOff>
    </xdr:from>
    <xdr:to>
      <xdr:col>37</xdr:col>
      <xdr:colOff>0</xdr:colOff>
      <xdr:row>52</xdr:row>
      <xdr:rowOff>171450</xdr:rowOff>
    </xdr:to>
    <xdr:sp macro="" textlink="">
      <xdr:nvSpPr>
        <xdr:cNvPr id="12" name="TextBox 11">
          <a:extLst>
            <a:ext uri="{FF2B5EF4-FFF2-40B4-BE49-F238E27FC236}">
              <a16:creationId xmlns:a16="http://schemas.microsoft.com/office/drawing/2014/main" id="{00000000-0008-0000-2800-00000C000000}"/>
            </a:ext>
          </a:extLst>
        </xdr:cNvPr>
        <xdr:cNvSpPr txBox="1"/>
      </xdr:nvSpPr>
      <xdr:spPr>
        <a:xfrm>
          <a:off x="18726150" y="154305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22</xdr:col>
      <xdr:colOff>361950</xdr:colOff>
      <xdr:row>42</xdr:row>
      <xdr:rowOff>171450</xdr:rowOff>
    </xdr:from>
    <xdr:to>
      <xdr:col>22</xdr:col>
      <xdr:colOff>361950</xdr:colOff>
      <xdr:row>45</xdr:row>
      <xdr:rowOff>171450</xdr:rowOff>
    </xdr:to>
    <xdr:cxnSp macro="">
      <xdr:nvCxnSpPr>
        <xdr:cNvPr id="25" name="Straight Arrow Connector 24">
          <a:extLst>
            <a:ext uri="{FF2B5EF4-FFF2-40B4-BE49-F238E27FC236}">
              <a16:creationId xmlns:a16="http://schemas.microsoft.com/office/drawing/2014/main" id="{00000000-0008-0000-2800-000019000000}"/>
            </a:ext>
          </a:extLst>
        </xdr:cNvPr>
        <xdr:cNvCxnSpPr/>
      </xdr:nvCxnSpPr>
      <xdr:spPr>
        <a:xfrm>
          <a:off x="15544800" y="10287000"/>
          <a:ext cx="0"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8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9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9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9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9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9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122465</xdr:colOff>
      <xdr:row>3</xdr:row>
      <xdr:rowOff>78919</xdr:rowOff>
    </xdr:from>
    <xdr:to>
      <xdr:col>22</xdr:col>
      <xdr:colOff>13608</xdr:colOff>
      <xdr:row>9</xdr:row>
      <xdr:rowOff>0</xdr:rowOff>
    </xdr:to>
    <xdr:sp macro="" textlink="">
      <xdr:nvSpPr>
        <xdr:cNvPr id="2" name="Rounded Rectangle 1">
          <a:extLst>
            <a:ext uri="{FF2B5EF4-FFF2-40B4-BE49-F238E27FC236}">
              <a16:creationId xmlns:a16="http://schemas.microsoft.com/office/drawing/2014/main" id="{00000000-0008-0000-2A00-000002000000}"/>
            </a:ext>
          </a:extLst>
        </xdr:cNvPr>
        <xdr:cNvSpPr/>
      </xdr:nvSpPr>
      <xdr:spPr>
        <a:xfrm>
          <a:off x="6245679" y="650419"/>
          <a:ext cx="7239000"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FrankRuehl" panose="020E0503060101010101" pitchFamily="34" charset="-79"/>
              <a:cs typeface="FrankRuehl" panose="020E0503060101010101" pitchFamily="34" charset="-79"/>
            </a:rPr>
            <a:t>DEN</a:t>
          </a:r>
          <a:r>
            <a:rPr lang="en-US" sz="4000" baseline="0">
              <a:solidFill>
                <a:schemeClr val="tx1"/>
              </a:solidFill>
              <a:latin typeface="FrankRuehl" panose="020E0503060101010101" pitchFamily="34" charset="-79"/>
              <a:cs typeface="FrankRuehl" panose="020E0503060101010101" pitchFamily="34" charset="-79"/>
            </a:rPr>
            <a:t> 429</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14</xdr:col>
      <xdr:colOff>35381</xdr:colOff>
      <xdr:row>25</xdr:row>
      <xdr:rowOff>112487</xdr:rowOff>
    </xdr:from>
    <xdr:to>
      <xdr:col>19</xdr:col>
      <xdr:colOff>444503</xdr:colOff>
      <xdr:row>33</xdr:row>
      <xdr:rowOff>108858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2A00-000004000000}"/>
            </a:ext>
          </a:extLst>
        </xdr:cNvPr>
        <xdr:cNvSpPr/>
      </xdr:nvSpPr>
      <xdr:spPr>
        <a:xfrm>
          <a:off x="8607881" y="4874987"/>
          <a:ext cx="3470729" cy="1520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12</xdr:col>
      <xdr:colOff>244930</xdr:colOff>
      <xdr:row>14</xdr:row>
      <xdr:rowOff>109762</xdr:rowOff>
    </xdr:from>
    <xdr:to>
      <xdr:col>20</xdr:col>
      <xdr:colOff>289379</xdr:colOff>
      <xdr:row>21</xdr:row>
      <xdr:rowOff>108858</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7592787" y="2776762"/>
          <a:ext cx="4943021" cy="133259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152400</xdr:colOff>
      <xdr:row>29</xdr:row>
      <xdr:rowOff>111124</xdr:rowOff>
    </xdr:from>
    <xdr:to>
      <xdr:col>24</xdr:col>
      <xdr:colOff>49530</xdr:colOff>
      <xdr:row>35</xdr:row>
      <xdr:rowOff>152399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8597900" y="5635624"/>
          <a:ext cx="5929630" cy="11842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Serial</a:t>
          </a:r>
          <a:r>
            <a:rPr lang="en-US" sz="3200" baseline="0">
              <a:solidFill>
                <a:schemeClr val="tx1"/>
              </a:solidFill>
              <a:latin typeface="Lucida Bright" panose="02040602050505020304" pitchFamily="18" charset="0"/>
            </a:rPr>
            <a:t> and Parallel Designs</a:t>
          </a:r>
          <a:endParaRPr lang="en-US" sz="3200">
            <a:solidFill>
              <a:schemeClr val="tx1"/>
            </a:solidFill>
            <a:latin typeface="Lucida Bright" panose="02040602050505020304" pitchFamily="18" charset="0"/>
          </a:endParaRPr>
        </a:p>
      </xdr:txBody>
    </xdr:sp>
    <xdr:clientData/>
  </xdr:twoCellAnchor>
  <xdr:twoCellAnchor>
    <xdr:from>
      <xdr:col>14</xdr:col>
      <xdr:colOff>50800</xdr:colOff>
      <xdr:row>12</xdr:row>
      <xdr:rowOff>46355</xdr:rowOff>
    </xdr:from>
    <xdr:to>
      <xdr:col>24</xdr:col>
      <xdr:colOff>12700</xdr:colOff>
      <xdr:row>17</xdr:row>
      <xdr:rowOff>149225</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2B00-00000C000000}"/>
            </a:ext>
          </a:extLst>
        </xdr:cNvPr>
        <xdr:cNvSpPr/>
      </xdr:nvSpPr>
      <xdr:spPr>
        <a:xfrm>
          <a:off x="8496300" y="2332355"/>
          <a:ext cx="5994400" cy="10553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Statistical</a:t>
          </a:r>
          <a:r>
            <a:rPr lang="en-US" sz="3200" baseline="0">
              <a:solidFill>
                <a:schemeClr val="tx1"/>
              </a:solidFill>
              <a:latin typeface="Lucida Bright" panose="02040602050505020304" pitchFamily="18" charset="0"/>
            </a:rPr>
            <a:t> Process Control</a:t>
          </a:r>
          <a:endParaRPr lang="en-US" sz="3200">
            <a:solidFill>
              <a:schemeClr val="tx1"/>
            </a:solidFill>
            <a:latin typeface="Lucida Bright" panose="02040602050505020304" pitchFamily="18" charset="0"/>
          </a:endParaRPr>
        </a:p>
      </xdr:txBody>
    </xdr:sp>
    <xdr:clientData/>
  </xdr:twoCellAnchor>
  <xdr:twoCellAnchor>
    <xdr:from>
      <xdr:col>14</xdr:col>
      <xdr:colOff>105410</xdr:colOff>
      <xdr:row>21</xdr:row>
      <xdr:rowOff>33655</xdr:rowOff>
    </xdr:from>
    <xdr:to>
      <xdr:col>24</xdr:col>
      <xdr:colOff>6350</xdr:colOff>
      <xdr:row>26</xdr:row>
      <xdr:rowOff>98425</xdr:rowOff>
    </xdr:to>
    <xdr:sp macro="" textlink="">
      <xdr:nvSpPr>
        <xdr:cNvPr id="13" name="Rounded Rectangle 12">
          <a:hlinkClick xmlns:r="http://schemas.openxmlformats.org/officeDocument/2006/relationships" r:id="rId3"/>
          <a:extLst>
            <a:ext uri="{FF2B5EF4-FFF2-40B4-BE49-F238E27FC236}">
              <a16:creationId xmlns:a16="http://schemas.microsoft.com/office/drawing/2014/main" id="{00000000-0008-0000-2B00-00000D000000}"/>
            </a:ext>
          </a:extLst>
        </xdr:cNvPr>
        <xdr:cNvSpPr/>
      </xdr:nvSpPr>
      <xdr:spPr>
        <a:xfrm>
          <a:off x="8550910" y="4034155"/>
          <a:ext cx="5933440" cy="10172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Learning</a:t>
          </a:r>
          <a:r>
            <a:rPr lang="en-US" sz="3200" baseline="0">
              <a:solidFill>
                <a:schemeClr val="tx1"/>
              </a:solidFill>
              <a:latin typeface="Lucida Bright" panose="02040602050505020304" pitchFamily="18" charset="0"/>
            </a:rPr>
            <a:t> Curves</a:t>
          </a:r>
          <a:endParaRPr lang="en-US" sz="3200">
            <a:solidFill>
              <a:schemeClr val="tx1"/>
            </a:solidFill>
            <a:latin typeface="Lucida Bright" panose="02040602050505020304" pitchFamily="18" charset="0"/>
          </a:endParaRPr>
        </a:p>
      </xdr:txBody>
    </xdr:sp>
    <xdr:clientData/>
  </xdr:twoCellAnchor>
  <xdr:twoCellAnchor>
    <xdr:from>
      <xdr:col>12</xdr:col>
      <xdr:colOff>165100</xdr:colOff>
      <xdr:row>4</xdr:row>
      <xdr:rowOff>87446</xdr:rowOff>
    </xdr:from>
    <xdr:to>
      <xdr:col>26</xdr:col>
      <xdr:colOff>69850</xdr:colOff>
      <xdr:row>9</xdr:row>
      <xdr:rowOff>78740</xdr:rowOff>
    </xdr:to>
    <xdr:sp macro="" textlink="">
      <xdr:nvSpPr>
        <xdr:cNvPr id="14" name="Rounded Rectangle 13">
          <a:extLst>
            <a:ext uri="{FF2B5EF4-FFF2-40B4-BE49-F238E27FC236}">
              <a16:creationId xmlns:a16="http://schemas.microsoft.com/office/drawing/2014/main" id="{00000000-0008-0000-2B00-00000E000000}"/>
            </a:ext>
          </a:extLst>
        </xdr:cNvPr>
        <xdr:cNvSpPr/>
      </xdr:nvSpPr>
      <xdr:spPr>
        <a:xfrm>
          <a:off x="7404100" y="849446"/>
          <a:ext cx="8350250" cy="94379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6</xdr:col>
      <xdr:colOff>396240</xdr:colOff>
      <xdr:row>3</xdr:row>
      <xdr:rowOff>76200</xdr:rowOff>
    </xdr:from>
    <xdr:to>
      <xdr:col>9</xdr:col>
      <xdr:colOff>58783</xdr:colOff>
      <xdr:row>10</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B00-000010000000}"/>
            </a:ext>
          </a:extLst>
        </xdr:cNvPr>
        <xdr:cNvSpPr/>
      </xdr:nvSpPr>
      <xdr:spPr>
        <a:xfrm>
          <a:off x="4145280" y="640080"/>
          <a:ext cx="1537063" cy="1249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189230</xdr:colOff>
      <xdr:row>39</xdr:row>
      <xdr:rowOff>12065</xdr:rowOff>
    </xdr:from>
    <xdr:to>
      <xdr:col>24</xdr:col>
      <xdr:colOff>6350</xdr:colOff>
      <xdr:row>46</xdr:row>
      <xdr:rowOff>111125</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B00-000009000000}"/>
            </a:ext>
          </a:extLst>
        </xdr:cNvPr>
        <xdr:cNvSpPr/>
      </xdr:nvSpPr>
      <xdr:spPr>
        <a:xfrm>
          <a:off x="8634730" y="7441565"/>
          <a:ext cx="5849620" cy="143256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aseline="0">
              <a:solidFill>
                <a:schemeClr val="tx1"/>
              </a:solidFill>
              <a:latin typeface="Lucida Bright" panose="02040602050505020304" pitchFamily="18" charset="0"/>
            </a:rPr>
            <a:t> Reliability and the </a:t>
          </a:r>
          <a:r>
            <a:rPr lang="en-US" sz="3200">
              <a:solidFill>
                <a:schemeClr val="tx1"/>
              </a:solidFill>
              <a:latin typeface="Lucida Bright" panose="02040602050505020304" pitchFamily="18" charset="0"/>
            </a:rPr>
            <a:t>Number</a:t>
          </a:r>
          <a:r>
            <a:rPr lang="en-US" sz="3200" baseline="0">
              <a:solidFill>
                <a:schemeClr val="tx1"/>
              </a:solidFill>
              <a:latin typeface="Lucida Bright" panose="02040602050505020304" pitchFamily="18" charset="0"/>
            </a:rPr>
            <a:t> of Components in a System</a:t>
          </a:r>
          <a:endParaRPr lang="en-US" sz="3200">
            <a:solidFill>
              <a:schemeClr val="tx1"/>
            </a:solidFill>
            <a:latin typeface="Lucida Bright" panose="020406020505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420733</xdr:colOff>
      <xdr:row>2</xdr:row>
      <xdr:rowOff>114751</xdr:rowOff>
    </xdr:from>
    <xdr:to>
      <xdr:col>27</xdr:col>
      <xdr:colOff>587374</xdr:colOff>
      <xdr:row>8</xdr:row>
      <xdr:rowOff>47624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262983" y="495751"/>
          <a:ext cx="8612141" cy="10758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176190</xdr:colOff>
      <xdr:row>20</xdr:row>
      <xdr:rowOff>144166</xdr:rowOff>
    </xdr:from>
    <xdr:to>
      <xdr:col>24</xdr:col>
      <xdr:colOff>421187</xdr:colOff>
      <xdr:row>25</xdr:row>
      <xdr:rowOff>122395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431440" y="3954166"/>
          <a:ext cx="446774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184671</xdr:colOff>
      <xdr:row>28</xdr:row>
      <xdr:rowOff>84727</xdr:rowOff>
    </xdr:from>
    <xdr:to>
      <xdr:col>24</xdr:col>
      <xdr:colOff>416174</xdr:colOff>
      <xdr:row>33</xdr:row>
      <xdr:rowOff>906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439921" y="5418727"/>
          <a:ext cx="4454253" cy="8686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15875</xdr:colOff>
      <xdr:row>11</xdr:row>
      <xdr:rowOff>20479</xdr:rowOff>
    </xdr:from>
    <xdr:to>
      <xdr:col>25</xdr:col>
      <xdr:colOff>317500</xdr:colOff>
      <xdr:row>16</xdr:row>
      <xdr:rowOff>3788</xdr:rowOff>
    </xdr:to>
    <xdr:sp macro="" textlink="">
      <xdr:nvSpPr>
        <xdr:cNvPr id="7" name="Rounded Rectangle 6">
          <a:extLst>
            <a:ext uri="{FF2B5EF4-FFF2-40B4-BE49-F238E27FC236}">
              <a16:creationId xmlns:a16="http://schemas.microsoft.com/office/drawing/2014/main" id="{00000000-0008-0000-2C00-000007000000}"/>
            </a:ext>
          </a:extLst>
        </xdr:cNvPr>
        <xdr:cNvSpPr/>
      </xdr:nvSpPr>
      <xdr:spPr>
        <a:xfrm>
          <a:off x="9667875" y="2115979"/>
          <a:ext cx="5730875"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14</xdr:col>
      <xdr:colOff>391477</xdr:colOff>
      <xdr:row>33</xdr:row>
      <xdr:rowOff>160020</xdr:rowOff>
    </xdr:from>
    <xdr:to>
      <xdr:col>22</xdr:col>
      <xdr:colOff>23699</xdr:colOff>
      <xdr:row>39</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8836977" y="6446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19</xdr:col>
      <xdr:colOff>563562</xdr:colOff>
      <xdr:row>18</xdr:row>
      <xdr:rowOff>138271</xdr:rowOff>
    </xdr:from>
    <xdr:to>
      <xdr:col>27</xdr:col>
      <xdr:colOff>195784</xdr:colOff>
      <xdr:row>23</xdr:row>
      <xdr:rowOff>57717</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025312" y="3567271"/>
          <a:ext cx="4458222" cy="8719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19</xdr:col>
      <xdr:colOff>547053</xdr:colOff>
      <xdr:row>25</xdr:row>
      <xdr:rowOff>135731</xdr:rowOff>
    </xdr:from>
    <xdr:to>
      <xdr:col>27</xdr:col>
      <xdr:colOff>179275</xdr:colOff>
      <xdr:row>30</xdr:row>
      <xdr:rowOff>74771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12008803" y="489823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12</xdr:col>
      <xdr:colOff>588461</xdr:colOff>
      <xdr:row>29</xdr:row>
      <xdr:rowOff>161834</xdr:rowOff>
    </xdr:from>
    <xdr:to>
      <xdr:col>20</xdr:col>
      <xdr:colOff>216714</xdr:colOff>
      <xdr:row>34</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8086541" y="5678714"/>
          <a:ext cx="4626973" cy="9176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502920</xdr:colOff>
      <xdr:row>17</xdr:row>
      <xdr:rowOff>80645</xdr:rowOff>
    </xdr:from>
    <xdr:to>
      <xdr:col>29</xdr:col>
      <xdr:colOff>131173</xdr:colOff>
      <xdr:row>22</xdr:row>
      <xdr:rowOff>15331</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171170" y="3319145"/>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21</xdr:col>
      <xdr:colOff>507365</xdr:colOff>
      <xdr:row>23</xdr:row>
      <xdr:rowOff>109220</xdr:rowOff>
    </xdr:from>
    <xdr:to>
      <xdr:col>29</xdr:col>
      <xdr:colOff>135618</xdr:colOff>
      <xdr:row>28</xdr:row>
      <xdr:rowOff>36286</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3175615" y="449072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21</xdr:col>
      <xdr:colOff>523875</xdr:colOff>
      <xdr:row>29</xdr:row>
      <xdr:rowOff>120650</xdr:rowOff>
    </xdr:from>
    <xdr:to>
      <xdr:col>29</xdr:col>
      <xdr:colOff>152128</xdr:colOff>
      <xdr:row>34</xdr:row>
      <xdr:rowOff>47716</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2F00-00000D000000}"/>
            </a:ext>
          </a:extLst>
        </xdr:cNvPr>
        <xdr:cNvSpPr/>
      </xdr:nvSpPr>
      <xdr:spPr>
        <a:xfrm>
          <a:off x="13192125" y="564515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8"/>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286216" y="6572929"/>
          <a:ext cx="6833846"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4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4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5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5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5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5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5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5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5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5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5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6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6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3</xdr:col>
      <xdr:colOff>556305</xdr:colOff>
      <xdr:row>1</xdr:row>
      <xdr:rowOff>118155</xdr:rowOff>
    </xdr:from>
    <xdr:to>
      <xdr:col>11</xdr:col>
      <xdr:colOff>539637</xdr:colOff>
      <xdr:row>5</xdr:row>
      <xdr:rowOff>136072</xdr:rowOff>
    </xdr:to>
    <xdr:sp macro="" textlink="">
      <xdr:nvSpPr>
        <xdr:cNvPr id="3" name="Rounded Rectangle 4">
          <a:extLst>
            <a:ext uri="{FF2B5EF4-FFF2-40B4-BE49-F238E27FC236}">
              <a16:creationId xmlns:a16="http://schemas.microsoft.com/office/drawing/2014/main" id="{00000000-0008-0000-0700-000003000000}"/>
            </a:ext>
          </a:extLst>
        </xdr:cNvPr>
        <xdr:cNvSpPr/>
      </xdr:nvSpPr>
      <xdr:spPr>
        <a:xfrm>
          <a:off x="2393269" y="308655"/>
          <a:ext cx="4881904" cy="77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525084</xdr:colOff>
      <xdr:row>13</xdr:row>
      <xdr:rowOff>35188</xdr:rowOff>
    </xdr:from>
    <xdr:to>
      <xdr:col>25</xdr:col>
      <xdr:colOff>607216</xdr:colOff>
      <xdr:row>19</xdr:row>
      <xdr:rowOff>54429</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872941" y="2511688"/>
          <a:ext cx="7361954" cy="1162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144th unit.</a:t>
          </a:r>
        </a:p>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176*(144)^(LN0.9/LN2)</a:t>
          </a:r>
          <a:r>
            <a:rPr lang="en-US" sz="1800" baseline="0">
              <a:latin typeface="Lucida Bright" panose="02040602050505020304" pitchFamily="18" charset="0"/>
            </a:rPr>
            <a:t> = 176*0.4698 = </a:t>
          </a:r>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7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29</xdr:row>
      <xdr:rowOff>81642</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323169" y="1586932"/>
          <a:ext cx="7027522" cy="444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A military contractor is manufacturing an electronic component for a weapon system.</a:t>
          </a:r>
        </a:p>
        <a:p>
          <a:endParaRPr lang="en-US" sz="1800">
            <a:latin typeface="Lucida Bright" panose="02040602050505020304" pitchFamily="18" charset="0"/>
          </a:endParaRPr>
        </a:p>
        <a:p>
          <a:r>
            <a:rPr lang="en-US" sz="1800">
              <a:latin typeface="Lucida Bright" panose="02040602050505020304" pitchFamily="18" charset="0"/>
            </a:rPr>
            <a:t> It is estimated from the production of a prototype</a:t>
          </a:r>
          <a:r>
            <a:rPr lang="en-US" sz="1800" baseline="0">
              <a:latin typeface="Lucida Bright" panose="02040602050505020304" pitchFamily="18" charset="0"/>
            </a:rPr>
            <a:t> unit that </a:t>
          </a:r>
          <a:r>
            <a:rPr lang="en-US" sz="1800" b="1" baseline="0">
              <a:solidFill>
                <a:srgbClr val="FF0000"/>
              </a:solidFill>
              <a:latin typeface="Lucida Bright" panose="02040602050505020304" pitchFamily="18" charset="0"/>
            </a:rPr>
            <a:t>176</a:t>
          </a:r>
          <a:r>
            <a:rPr lang="en-US" sz="1800" baseline="0">
              <a:latin typeface="Lucida Bright" panose="02040602050505020304" pitchFamily="18" charset="0"/>
            </a:rPr>
            <a:t> 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The industrial standard learning  curve for this type of components is</a:t>
          </a:r>
          <a:r>
            <a:rPr lang="en-US" sz="1800" b="1" baseline="0">
              <a:solidFill>
                <a:srgbClr val="FF0000"/>
              </a:solidFill>
              <a:latin typeface="Lucida Bright" panose="02040602050505020304" pitchFamily="18" charset="0"/>
            </a:rPr>
            <a:t> 90 %</a:t>
          </a:r>
          <a:r>
            <a:rPr lang="en-US" sz="1800" baseline="0">
              <a:latin typeface="Lucida Bright" panose="02040602050505020304" pitchFamily="18" charset="0"/>
            </a:rPr>
            <a:t>. That means that the nth unit will require 90% of the time required to produce the first unit.</a:t>
          </a:r>
        </a:p>
        <a:p>
          <a:endParaRPr lang="en-US" sz="1800" baseline="0">
            <a:latin typeface="Lucida Bright" panose="02040602050505020304" pitchFamily="18" charset="0"/>
          </a:endParaRPr>
        </a:p>
        <a:p>
          <a:r>
            <a:rPr lang="en-US" sz="1800" baseline="0">
              <a:latin typeface="Lucida Bright" panose="02040602050505020304" pitchFamily="18" charset="0"/>
            </a:rPr>
            <a:t>The contractor wants to know the labor hours that will be required for the </a:t>
          </a:r>
          <a:r>
            <a:rPr lang="en-US" sz="1800" b="1" baseline="0">
              <a:solidFill>
                <a:srgbClr val="FF0000"/>
              </a:solidFill>
              <a:latin typeface="Lucida Bright" panose="02040602050505020304" pitchFamily="18" charset="0"/>
            </a:rPr>
            <a:t>144</a:t>
          </a:r>
          <a:r>
            <a:rPr lang="en-US" sz="1600" baseline="0">
              <a:latin typeface="Lucida Bright" panose="02040602050505020304" pitchFamily="18" charset="0"/>
            </a:rPr>
            <a:t>th</a:t>
          </a:r>
          <a:r>
            <a:rPr lang="en-US" sz="1800" baseline="0">
              <a:latin typeface="Lucida Bright" panose="02040602050505020304" pitchFamily="18" charset="0"/>
            </a:rPr>
            <a:t> (and last) unit produced.</a:t>
          </a:r>
        </a:p>
        <a:p>
          <a:endParaRPr lang="en-US" sz="1800" baseline="0">
            <a:latin typeface="Lucida Bright" panose="02040602050505020304" pitchFamily="18" charset="0"/>
          </a:endParaRPr>
        </a:p>
        <a:p>
          <a:r>
            <a:rPr lang="en-US" sz="1800" baseline="0">
              <a:latin typeface="Lucida Bright" panose="02040602050505020304" pitchFamily="18" charset="0"/>
            </a:rPr>
            <a:t>Use the </a:t>
          </a:r>
          <a:r>
            <a:rPr lang="en-US" sz="1800" b="1" baseline="0">
              <a:solidFill>
                <a:srgbClr val="C00000"/>
              </a:solidFill>
              <a:latin typeface="Lucida Bright" panose="02040602050505020304" pitchFamily="18" charset="0"/>
            </a:rPr>
            <a:t>logarithmic </a:t>
          </a:r>
          <a:r>
            <a:rPr lang="en-US" sz="1800" baseline="0">
              <a:latin typeface="Lucida Bright" panose="02040602050505020304" pitchFamily="18" charset="0"/>
            </a:rPr>
            <a:t>approach.</a:t>
          </a:r>
          <a:endParaRPr lang="en-US" sz="1800">
            <a:latin typeface="Lucida Bright" panose="02040602050505020304" pitchFamily="18" charset="0"/>
          </a:endParaRPr>
        </a:p>
      </xdr:txBody>
    </xdr:sp>
    <xdr:clientData/>
  </xdr:twoCellAnchor>
  <xdr:twoCellAnchor>
    <xdr:from>
      <xdr:col>0</xdr:col>
      <xdr:colOff>285748</xdr:colOff>
      <xdr:row>30</xdr:row>
      <xdr:rowOff>188798</xdr:rowOff>
    </xdr:from>
    <xdr:to>
      <xdr:col>11</xdr:col>
      <xdr:colOff>559592</xdr:colOff>
      <xdr:row>65</xdr:row>
      <xdr:rowOff>178593</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285748" y="5862977"/>
          <a:ext cx="7009380" cy="8086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aseline="0">
              <a:latin typeface="Lucida Bright" panose="02040602050505020304" pitchFamily="18" charset="0"/>
            </a:rPr>
            <a:t>Identify the number of units of interest (T</a:t>
          </a:r>
          <a:r>
            <a:rPr lang="en-US" sz="1400" baseline="0">
              <a:latin typeface="Lucida Bright" panose="02040602050505020304" pitchFamily="18" charset="0"/>
            </a:rPr>
            <a:t>N</a:t>
          </a:r>
          <a:r>
            <a:rPr lang="en-US" sz="1800" baseline="0">
              <a:latin typeface="Lucida Bright" panose="02040602050505020304" pitchFamily="18" charset="0"/>
            </a:rPr>
            <a:t>)</a:t>
          </a:r>
        </a:p>
        <a:p>
          <a:r>
            <a:rPr lang="en-US" sz="1800" baseline="0">
              <a:latin typeface="Lucida Bright" panose="02040602050505020304" pitchFamily="18" charset="0"/>
            </a:rPr>
            <a:t>In this problem this number is: 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0" baseline="0">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aseline="0">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aseline="0">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scrawl down to LN, insert 0.9)</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0" baseline="0">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scrawl down to LN, insert 0.9)</a:t>
          </a:r>
          <a:endParaRPr lang="en-US" sz="1800" b="0" baseline="0">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aseline="0">
              <a:latin typeface="Lucida Bright" panose="02040602050505020304" pitchFamily="18" charset="0"/>
              <a:cs typeface="Calibri" panose="020F0502020204030204" pitchFamily="34" charset="0"/>
            </a:rPr>
            <a:t>Solve for b, where b =LN(0.9)/LN(2)</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aseline="0">
              <a:latin typeface="Lucida Bright" panose="02040602050505020304" pitchFamily="18" charset="0"/>
              <a:cs typeface="Calibri" panose="020F0502020204030204" pitchFamily="34" charset="0"/>
            </a:rPr>
            <a:t>Solve for </a:t>
          </a:r>
          <a:r>
            <a:rPr lang="en-US" sz="2400" baseline="0">
              <a:latin typeface="Lucida Bright" panose="02040602050505020304" pitchFamily="18" charset="0"/>
              <a:cs typeface="Calibri" panose="020F0502020204030204" pitchFamily="34" charset="0"/>
            </a:rPr>
            <a:t>TN</a:t>
          </a:r>
          <a:endParaRPr lang="en-US" sz="1600" baseline="0">
            <a:latin typeface="Lucida Bright" panose="02040602050505020304" pitchFamily="18" charset="0"/>
            <a:cs typeface="Calibri" panose="020F0502020204030204" pitchFamily="34" charset="0"/>
          </a:endParaRPr>
        </a:p>
        <a:p>
          <a:endParaRPr lang="en-US" sz="1600" baseline="0">
            <a:latin typeface="Lucida Bright" panose="02040602050505020304" pitchFamily="18" charset="0"/>
            <a:cs typeface="Calibri" panose="020F0502020204030204" pitchFamily="34" charset="0"/>
          </a:endParaRPr>
        </a:p>
        <a:p>
          <a:r>
            <a:rPr lang="en-US" sz="2000" baseline="0">
              <a:solidFill>
                <a:srgbClr val="C00000"/>
              </a:solidFill>
              <a:latin typeface="Lucida Bright" panose="02040602050505020304" pitchFamily="18" charset="0"/>
              <a:cs typeface="Calibri" panose="020F0502020204030204" pitchFamily="34" charset="0"/>
            </a:rPr>
            <a:t>Note: </a:t>
          </a:r>
          <a:r>
            <a:rPr lang="en-US" sz="2000" baseline="0">
              <a:latin typeface="Lucida Bright" panose="02040602050505020304" pitchFamily="18" charset="0"/>
              <a:cs typeface="Calibri" panose="020F0502020204030204" pitchFamily="34" charset="0"/>
            </a:rPr>
            <a:t>the symbol ^ means that a the calculated number is raised to the given power.</a:t>
          </a:r>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7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7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394607</xdr:colOff>
      <xdr:row>33</xdr:row>
      <xdr:rowOff>13608</xdr:rowOff>
    </xdr:from>
    <xdr:to>
      <xdr:col>28</xdr:col>
      <xdr:colOff>54428</xdr:colOff>
      <xdr:row>37</xdr:row>
      <xdr:rowOff>40822</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2913178" y="6585858"/>
          <a:ext cx="3605893"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labor hours that will be required to to produce the 144th unit.</a:t>
          </a:r>
          <a:endParaRPr lang="en-US" sz="1800">
            <a:latin typeface="Lucida Bright" panose="02040602050505020304" pitchFamily="18" charset="0"/>
          </a:endParaRPr>
        </a:p>
      </xdr:txBody>
    </xdr: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7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517071</xdr:colOff>
      <xdr:row>6</xdr:row>
      <xdr:rowOff>54429</xdr:rowOff>
    </xdr:from>
    <xdr:to>
      <xdr:col>25</xdr:col>
      <xdr:colOff>599203</xdr:colOff>
      <xdr:row>12</xdr:row>
      <xdr:rowOff>40822</xdr:rowOff>
    </xdr:to>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7864928" y="1197429"/>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16</xdr:col>
      <xdr:colOff>585107</xdr:colOff>
      <xdr:row>24</xdr:row>
      <xdr:rowOff>231323</xdr:rowOff>
    </xdr:from>
    <xdr:to>
      <xdr:col>21</xdr:col>
      <xdr:colOff>421822</xdr:colOff>
      <xdr:row>27</xdr:row>
      <xdr:rowOff>0</xdr:rowOff>
    </xdr:to>
    <xdr:cxnSp macro="">
      <xdr:nvCxnSpPr>
        <xdr:cNvPr id="17" name="Straight Arrow Connector 16">
          <a:extLst>
            <a:ext uri="{FF2B5EF4-FFF2-40B4-BE49-F238E27FC236}">
              <a16:creationId xmlns:a16="http://schemas.microsoft.com/office/drawing/2014/main" id="{F2798CD8-1748-4672-A448-6940286E8F82}"/>
            </a:ext>
          </a:extLst>
        </xdr:cNvPr>
        <xdr:cNvCxnSpPr/>
      </xdr:nvCxnSpPr>
      <xdr:spPr>
        <a:xfrm flipH="1" flipV="1">
          <a:off x="10314214" y="4748894"/>
          <a:ext cx="2626179" cy="666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24</xdr:row>
      <xdr:rowOff>0</xdr:rowOff>
    </xdr:from>
    <xdr:to>
      <xdr:col>28</xdr:col>
      <xdr:colOff>544286</xdr:colOff>
      <xdr:row>28</xdr:row>
      <xdr:rowOff>95249</xdr:rowOff>
    </xdr:to>
    <xdr:sp macro="" textlink="">
      <xdr:nvSpPr>
        <xdr:cNvPr id="20" name="TextBox 19">
          <a:extLst>
            <a:ext uri="{FF2B5EF4-FFF2-40B4-BE49-F238E27FC236}">
              <a16:creationId xmlns:a16="http://schemas.microsoft.com/office/drawing/2014/main" id="{F9779B57-98EA-4BC6-8554-8597D9522E19}"/>
            </a:ext>
          </a:extLst>
        </xdr:cNvPr>
        <xdr:cNvSpPr txBox="1"/>
      </xdr:nvSpPr>
      <xdr:spPr>
        <a:xfrm>
          <a:off x="13403036" y="4517571"/>
          <a:ext cx="3605893"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value (LN (2) will always be constant. It is independent from the value of the learning curve.</a:t>
          </a:r>
          <a:endParaRPr lang="en-US" sz="18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32</xdr:row>
      <xdr:rowOff>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24153" y="1588103"/>
          <a:ext cx="6954761" cy="7066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a:t>
          </a: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8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15:X37"/>
  <sheetViews>
    <sheetView zoomScale="60" zoomScaleNormal="60" workbookViewId="0">
      <selection activeCell="W7" sqref="W7"/>
    </sheetView>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5" spans="6:21" ht="28.5" x14ac:dyDescent="0.25">
      <c r="U15" s="21">
        <v>3</v>
      </c>
    </row>
    <row r="16" spans="6:21" ht="24.75" customHeight="1" x14ac:dyDescent="0.25">
      <c r="F16" s="3"/>
      <c r="G16" s="3"/>
      <c r="H16" s="3"/>
      <c r="I16" s="3"/>
      <c r="J16" s="3"/>
      <c r="K16" s="3"/>
      <c r="L16" s="3"/>
      <c r="M16" s="3"/>
      <c r="N16" s="3"/>
      <c r="O16" s="3"/>
      <c r="P16" s="3"/>
      <c r="Q16" s="3"/>
      <c r="U16" s="21">
        <v>0</v>
      </c>
    </row>
    <row r="17" spans="6:24" ht="27.75" customHeight="1" x14ac:dyDescent="0.25">
      <c r="F17" s="12"/>
      <c r="G17" s="12"/>
      <c r="H17" s="12"/>
      <c r="I17" s="12"/>
      <c r="K17" s="3"/>
      <c r="L17" s="3"/>
      <c r="M17" s="3"/>
      <c r="N17" s="52"/>
      <c r="O17" s="3"/>
      <c r="P17" s="3"/>
      <c r="Q17" s="3"/>
      <c r="U17" s="21">
        <v>8</v>
      </c>
    </row>
    <row r="18" spans="6:24" ht="20.45" customHeight="1" x14ac:dyDescent="0.25">
      <c r="F18" s="12"/>
      <c r="G18" s="12"/>
      <c r="H18" s="12"/>
      <c r="I18" s="12"/>
      <c r="K18" s="12"/>
      <c r="L18" s="12"/>
      <c r="M18" s="12"/>
      <c r="N18" s="3"/>
      <c r="O18" s="3"/>
      <c r="P18" s="3"/>
      <c r="Q18" s="3"/>
      <c r="U18" s="21">
        <v>9</v>
      </c>
    </row>
    <row r="19" spans="6:24" ht="21" customHeight="1" x14ac:dyDescent="0.25">
      <c r="F19" s="12"/>
      <c r="G19" s="12"/>
      <c r="H19" s="12"/>
      <c r="I19" s="12"/>
      <c r="K19" s="12"/>
      <c r="L19" s="12"/>
      <c r="M19" s="12"/>
      <c r="N19" s="3"/>
      <c r="O19" s="3"/>
      <c r="P19" s="3"/>
      <c r="Q19" s="3"/>
      <c r="U19" s="21">
        <v>6</v>
      </c>
    </row>
    <row r="20" spans="6:24" ht="21" customHeight="1" x14ac:dyDescent="0.25">
      <c r="F20" s="12"/>
      <c r="G20" s="12"/>
      <c r="H20" s="12"/>
      <c r="I20" s="12"/>
      <c r="K20" s="12"/>
      <c r="L20" s="12"/>
      <c r="M20" s="12"/>
      <c r="N20" s="3"/>
      <c r="O20" s="3"/>
      <c r="P20" s="6">
        <v>75</v>
      </c>
      <c r="Q20" s="6"/>
      <c r="U20" s="21">
        <v>7</v>
      </c>
    </row>
    <row r="21" spans="6:24" ht="19.149999999999999" customHeight="1" x14ac:dyDescent="0.25">
      <c r="F21" s="12"/>
      <c r="G21" s="12"/>
      <c r="H21" s="12"/>
      <c r="I21" s="12"/>
      <c r="K21" s="12"/>
      <c r="L21" s="12"/>
      <c r="M21" s="12"/>
      <c r="P21" s="6">
        <v>45</v>
      </c>
      <c r="Q21" s="6"/>
      <c r="U21" s="21">
        <v>4</v>
      </c>
    </row>
    <row r="22" spans="6:24" ht="28.5" x14ac:dyDescent="0.25">
      <c r="F22" s="12"/>
      <c r="G22" s="12"/>
      <c r="H22" s="12"/>
      <c r="I22" s="12"/>
      <c r="K22" s="12"/>
      <c r="L22" s="12"/>
      <c r="M22" s="12"/>
      <c r="P22" s="6">
        <v>25</v>
      </c>
      <c r="Q22" s="6"/>
      <c r="U22" s="21">
        <v>9</v>
      </c>
    </row>
    <row r="23" spans="6:24" ht="25.5" customHeight="1" x14ac:dyDescent="0.25">
      <c r="F23" s="12"/>
      <c r="G23" s="12"/>
      <c r="H23" s="12"/>
      <c r="I23" s="12"/>
      <c r="K23" s="12"/>
      <c r="L23" s="12"/>
      <c r="M23" s="12"/>
      <c r="P23" s="6">
        <v>100</v>
      </c>
      <c r="Q23" s="6"/>
      <c r="U23" s="21">
        <v>8</v>
      </c>
    </row>
    <row r="24" spans="6:24" ht="25.5" customHeight="1" x14ac:dyDescent="0.25">
      <c r="F24" s="12"/>
      <c r="G24" s="12"/>
      <c r="H24" s="12"/>
      <c r="I24" s="12"/>
      <c r="K24" s="12"/>
      <c r="L24" s="12"/>
      <c r="M24" s="12"/>
      <c r="P24" s="5"/>
      <c r="Q24" s="5"/>
    </row>
    <row r="25" spans="6:24" x14ac:dyDescent="0.25">
      <c r="F25" s="12"/>
      <c r="G25" s="12"/>
      <c r="H25" s="12"/>
      <c r="I25" s="12"/>
      <c r="K25" s="12"/>
      <c r="L25" s="12"/>
      <c r="M25" s="12"/>
      <c r="P25" s="5"/>
      <c r="Q25" s="5"/>
      <c r="W25" s="152">
        <f>SQRT(6)</f>
        <v>2.4494897427831779</v>
      </c>
      <c r="X25" s="152"/>
    </row>
    <row r="26" spans="6:24" x14ac:dyDescent="0.25">
      <c r="F26" s="12"/>
      <c r="G26" s="12"/>
      <c r="H26" s="12"/>
      <c r="I26" s="12"/>
      <c r="K26" s="12"/>
      <c r="L26" s="12"/>
      <c r="M26" s="12"/>
      <c r="W26" s="152"/>
      <c r="X26" s="152"/>
    </row>
    <row r="27" spans="6:24" x14ac:dyDescent="0.25">
      <c r="F27" s="12"/>
      <c r="G27" s="12"/>
      <c r="H27" s="12"/>
      <c r="I27" s="12"/>
      <c r="K27" s="12"/>
      <c r="L27" s="12"/>
      <c r="M27" s="12"/>
      <c r="W27" s="152"/>
      <c r="X27" s="152"/>
    </row>
    <row r="30" spans="6:24" x14ac:dyDescent="0.25">
      <c r="W30" s="153">
        <f>6+3*2.45</f>
        <v>13.350000000000001</v>
      </c>
      <c r="X30" s="153"/>
    </row>
    <row r="31" spans="6:24" x14ac:dyDescent="0.25">
      <c r="W31" s="153"/>
      <c r="X31" s="153"/>
    </row>
    <row r="32" spans="6:24" x14ac:dyDescent="0.25">
      <c r="W32" s="153"/>
      <c r="X32" s="153"/>
    </row>
    <row r="35" spans="23:24" x14ac:dyDescent="0.25">
      <c r="W35" s="153">
        <f>6-3*2.45</f>
        <v>-1.3500000000000005</v>
      </c>
      <c r="X35" s="153"/>
    </row>
    <row r="36" spans="23:24" x14ac:dyDescent="0.25">
      <c r="W36" s="153"/>
      <c r="X36" s="153"/>
    </row>
    <row r="37" spans="23:24" x14ac:dyDescent="0.25">
      <c r="W37" s="153"/>
      <c r="X37" s="153"/>
    </row>
  </sheetData>
  <mergeCells count="3">
    <mergeCell ref="W25:X27"/>
    <mergeCell ref="W30:X32"/>
    <mergeCell ref="W35:X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C100"/>
  <sheetViews>
    <sheetView zoomScale="50" zoomScaleNormal="5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9.42578125" style="1" customWidth="1"/>
    <col min="20" max="20" width="11.140625" style="1" customWidth="1"/>
    <col min="21" max="21" width="16.7109375" style="1" customWidth="1"/>
    <col min="22" max="22" width="10.42578125" style="1" customWidth="1"/>
    <col min="23" max="23" width="22.42578125" style="1" customWidth="1"/>
    <col min="24" max="24" width="17.28515625" style="1" customWidth="1"/>
    <col min="25" max="25" width="19.710937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4:29" x14ac:dyDescent="0.25">
      <c r="N12" s="31"/>
      <c r="O12" s="31"/>
      <c r="P12" s="31"/>
      <c r="Q12" s="31"/>
      <c r="R12" s="31"/>
      <c r="S12" s="31"/>
      <c r="T12" s="31"/>
      <c r="U12" s="31"/>
      <c r="V12" s="31"/>
      <c r="W12" s="31"/>
      <c r="X12" s="31"/>
      <c r="Y12" s="31"/>
      <c r="Z12" s="31"/>
      <c r="AA12" s="31"/>
    </row>
    <row r="13" spans="14:29" ht="29.25" x14ac:dyDescent="0.25">
      <c r="N13" s="31"/>
      <c r="O13" s="31"/>
      <c r="P13" s="31"/>
      <c r="Q13" s="115" t="s">
        <v>8</v>
      </c>
      <c r="R13" s="31"/>
      <c r="S13" s="31"/>
      <c r="T13" s="31"/>
      <c r="U13" s="31"/>
      <c r="V13" s="31"/>
      <c r="W13" s="31"/>
      <c r="X13" s="31"/>
      <c r="Y13" s="31"/>
      <c r="Z13" s="31"/>
      <c r="AA13" s="31"/>
    </row>
    <row r="14" spans="14:29" x14ac:dyDescent="0.25">
      <c r="N14" s="90"/>
      <c r="O14" s="90"/>
      <c r="P14" s="90"/>
      <c r="Q14" s="90"/>
      <c r="R14" s="90"/>
      <c r="S14" s="90"/>
      <c r="T14" s="90"/>
      <c r="U14" s="90"/>
      <c r="V14" s="90"/>
      <c r="W14" s="90"/>
      <c r="X14" s="90"/>
      <c r="Y14" s="90"/>
      <c r="Z14" s="90"/>
      <c r="AA14" s="90"/>
      <c r="AB14" s="54"/>
      <c r="AC14" s="54"/>
    </row>
    <row r="15" spans="14:29" x14ac:dyDescent="0.25">
      <c r="N15" s="90"/>
      <c r="O15" s="90"/>
      <c r="P15" s="90"/>
      <c r="Q15" s="90"/>
      <c r="R15" s="90"/>
      <c r="S15" s="90"/>
      <c r="T15" s="90"/>
      <c r="U15" s="90"/>
      <c r="V15" s="90"/>
      <c r="W15" s="90"/>
      <c r="X15" s="90"/>
      <c r="Y15" s="90"/>
      <c r="Z15" s="90"/>
      <c r="AA15" s="90"/>
      <c r="AB15" s="54"/>
      <c r="AC15" s="54"/>
    </row>
    <row r="16" spans="14:29" x14ac:dyDescent="0.25">
      <c r="N16" s="90"/>
      <c r="O16" s="90"/>
      <c r="P16" s="90"/>
      <c r="Q16" s="90"/>
      <c r="R16" s="90"/>
      <c r="S16" s="90"/>
      <c r="T16" s="90"/>
      <c r="U16" s="90"/>
      <c r="V16" s="90"/>
      <c r="W16" s="90"/>
      <c r="X16" s="90"/>
      <c r="Y16" s="90"/>
      <c r="Z16" s="90"/>
      <c r="AA16" s="90"/>
      <c r="AB16" s="54"/>
      <c r="AC16" s="54"/>
    </row>
    <row r="17" spans="2:29" x14ac:dyDescent="0.25">
      <c r="N17" s="90"/>
      <c r="O17" s="90"/>
      <c r="P17" s="90"/>
      <c r="Q17" s="90"/>
      <c r="R17" s="90"/>
      <c r="S17" s="90"/>
      <c r="T17" s="90"/>
      <c r="U17" s="90"/>
      <c r="V17" s="90"/>
      <c r="W17" s="90"/>
      <c r="X17" s="90"/>
      <c r="Y17" s="90"/>
      <c r="Z17" s="90"/>
      <c r="AA17" s="90"/>
      <c r="AB17" s="54"/>
      <c r="AC17" s="54"/>
    </row>
    <row r="18" spans="2:29" x14ac:dyDescent="0.25">
      <c r="N18" s="90"/>
      <c r="O18" s="90"/>
      <c r="P18" s="90"/>
      <c r="Q18" s="90"/>
      <c r="R18" s="90"/>
      <c r="S18" s="90"/>
      <c r="T18" s="90"/>
      <c r="U18" s="90"/>
      <c r="V18" s="90"/>
      <c r="W18" s="90"/>
      <c r="X18" s="90"/>
      <c r="Y18" s="90"/>
      <c r="Z18" s="90"/>
      <c r="AA18" s="90"/>
      <c r="AB18" s="54"/>
      <c r="AC18" s="54"/>
    </row>
    <row r="19" spans="2:29" x14ac:dyDescent="0.25">
      <c r="N19" s="90"/>
      <c r="O19" s="90"/>
      <c r="P19" s="90"/>
      <c r="Q19" s="90"/>
      <c r="R19" s="90"/>
      <c r="S19" s="90"/>
      <c r="T19" s="90"/>
      <c r="U19" s="90"/>
      <c r="V19" s="90"/>
      <c r="W19" s="90"/>
      <c r="X19" s="90"/>
      <c r="Y19" s="90"/>
      <c r="Z19" s="90"/>
      <c r="AA19" s="90"/>
      <c r="AB19" s="54"/>
      <c r="AC19" s="54"/>
    </row>
    <row r="20" spans="2:29" x14ac:dyDescent="0.25">
      <c r="N20" s="90"/>
      <c r="O20" s="90"/>
      <c r="P20" s="90"/>
      <c r="Q20" s="90"/>
      <c r="R20" s="90"/>
      <c r="S20" s="90"/>
      <c r="T20" s="90"/>
      <c r="U20" s="90"/>
      <c r="V20" s="90"/>
      <c r="W20" s="90"/>
      <c r="X20" s="90"/>
      <c r="Y20" s="90"/>
      <c r="Z20" s="90"/>
      <c r="AA20" s="90"/>
      <c r="AB20" s="54"/>
      <c r="AC20" s="54"/>
    </row>
    <row r="21" spans="2:29" ht="29.25" x14ac:dyDescent="0.25">
      <c r="N21" s="90"/>
      <c r="O21" s="90"/>
      <c r="P21" s="90"/>
      <c r="Q21" s="90"/>
      <c r="R21" s="90"/>
      <c r="S21" s="119">
        <v>0.9</v>
      </c>
      <c r="T21" s="92" t="s">
        <v>22</v>
      </c>
      <c r="U21" s="119">
        <v>0.8</v>
      </c>
      <c r="V21" s="92" t="s">
        <v>22</v>
      </c>
      <c r="W21" s="119">
        <v>0.99</v>
      </c>
      <c r="X21" s="116" t="s">
        <v>11</v>
      </c>
      <c r="Y21" s="126">
        <f>S21*U21*W21</f>
        <v>0.7128000000000001</v>
      </c>
      <c r="Z21" s="90"/>
      <c r="AA21" s="90"/>
      <c r="AB21" s="54"/>
      <c r="AC21" s="54"/>
    </row>
    <row r="22" spans="2:29" ht="14.45" customHeight="1" x14ac:dyDescent="0.25">
      <c r="N22" s="90"/>
      <c r="O22" s="90"/>
      <c r="P22" s="90"/>
      <c r="Q22" s="90"/>
      <c r="R22" s="90"/>
      <c r="S22" s="90"/>
      <c r="T22" s="90"/>
      <c r="U22" s="90"/>
      <c r="V22" s="90"/>
      <c r="W22" s="90"/>
      <c r="X22" s="90"/>
      <c r="Y22" s="90"/>
      <c r="Z22" s="90"/>
      <c r="AA22" s="90"/>
      <c r="AB22" s="54"/>
      <c r="AC22" s="54"/>
    </row>
    <row r="23" spans="2:29" ht="14.45" customHeight="1" x14ac:dyDescent="0.25">
      <c r="N23" s="90"/>
      <c r="O23" s="90"/>
      <c r="P23" s="90"/>
      <c r="Q23" s="90"/>
      <c r="R23" s="90"/>
      <c r="S23" s="90"/>
      <c r="T23" s="90"/>
      <c r="U23" s="90"/>
      <c r="V23" s="90"/>
      <c r="W23" s="90"/>
      <c r="X23" s="90"/>
      <c r="Y23" s="90"/>
      <c r="Z23" s="90"/>
      <c r="AA23" s="90"/>
      <c r="AB23" s="54"/>
      <c r="AC23" s="54"/>
    </row>
    <row r="24" spans="2:29" ht="14.45" customHeight="1" x14ac:dyDescent="0.25">
      <c r="N24" s="90"/>
      <c r="O24" s="90"/>
      <c r="P24" s="90"/>
      <c r="Q24" s="90"/>
      <c r="R24" s="90"/>
      <c r="S24" s="90"/>
      <c r="T24" s="90"/>
      <c r="U24" s="90"/>
      <c r="V24" s="90"/>
      <c r="W24" s="90"/>
      <c r="X24" s="90"/>
      <c r="Y24" s="90"/>
      <c r="Z24" s="90"/>
      <c r="AA24" s="90"/>
      <c r="AB24" s="54"/>
      <c r="AC24" s="54"/>
    </row>
    <row r="25" spans="2:29" ht="39.75" customHeight="1" x14ac:dyDescent="0.25">
      <c r="N25" s="90"/>
      <c r="O25" s="90"/>
      <c r="P25" s="90"/>
      <c r="Q25" s="90"/>
      <c r="R25" s="90"/>
      <c r="S25" s="119">
        <v>0.9</v>
      </c>
      <c r="T25" s="92" t="s">
        <v>22</v>
      </c>
      <c r="U25" s="119">
        <v>0.8</v>
      </c>
      <c r="V25" s="92" t="s">
        <v>22</v>
      </c>
      <c r="W25" s="119">
        <v>0.99</v>
      </c>
      <c r="X25" s="90"/>
      <c r="Y25" s="90"/>
      <c r="Z25" s="90"/>
      <c r="AA25" s="90"/>
      <c r="AB25" s="54"/>
      <c r="AC25" s="54"/>
    </row>
    <row r="26" spans="2:29" ht="33.6" customHeight="1" x14ac:dyDescent="0.25">
      <c r="N26" s="90"/>
      <c r="O26" s="90"/>
      <c r="P26" s="90"/>
      <c r="Q26" s="90"/>
      <c r="R26" s="90"/>
      <c r="S26" s="90"/>
      <c r="T26" s="90"/>
      <c r="U26" s="90"/>
      <c r="V26" s="90"/>
      <c r="W26" s="90"/>
      <c r="X26" s="90"/>
      <c r="Y26" s="90"/>
      <c r="Z26" s="90"/>
      <c r="AA26" s="90"/>
      <c r="AB26" s="54"/>
      <c r="AC26" s="54"/>
    </row>
    <row r="27" spans="2:29" ht="14.45" customHeight="1" x14ac:dyDescent="0.25">
      <c r="N27" s="90"/>
      <c r="O27" s="90"/>
      <c r="P27" s="90"/>
      <c r="Q27" s="90"/>
      <c r="R27" s="90"/>
      <c r="S27" s="90"/>
      <c r="T27" s="90"/>
      <c r="U27" s="90"/>
      <c r="V27" s="90"/>
      <c r="W27" s="90"/>
      <c r="X27" s="90"/>
      <c r="Y27" s="90"/>
      <c r="Z27" s="90"/>
      <c r="AA27" s="90"/>
      <c r="AB27" s="54"/>
      <c r="AC27" s="54"/>
    </row>
    <row r="28" spans="2:29" ht="37.15" customHeight="1" x14ac:dyDescent="0.25">
      <c r="N28" s="90"/>
      <c r="O28" s="90"/>
      <c r="P28" s="90"/>
      <c r="Q28" s="90"/>
      <c r="R28" s="90"/>
      <c r="S28" s="117">
        <v>0.9</v>
      </c>
      <c r="T28" s="90"/>
      <c r="U28" s="117">
        <v>0.8</v>
      </c>
      <c r="V28" s="90"/>
      <c r="W28" s="90"/>
      <c r="X28" s="90"/>
      <c r="Y28" s="90"/>
      <c r="Z28" s="90"/>
      <c r="AA28" s="90"/>
      <c r="AB28" s="54"/>
      <c r="AC28" s="54"/>
    </row>
    <row r="29" spans="2:29" ht="21" customHeight="1" x14ac:dyDescent="0.25">
      <c r="B29" s="3"/>
      <c r="C29" s="3"/>
      <c r="D29" s="3"/>
      <c r="E29" s="3"/>
      <c r="F29" s="3"/>
      <c r="I29" s="3"/>
      <c r="J29" s="3"/>
      <c r="K29" s="3"/>
      <c r="L29" s="3"/>
      <c r="N29" s="90"/>
      <c r="O29" s="90"/>
      <c r="P29" s="90"/>
      <c r="Q29" s="90"/>
      <c r="R29" s="90"/>
      <c r="S29" s="90"/>
      <c r="T29" s="90"/>
      <c r="U29" s="90"/>
      <c r="V29" s="90"/>
      <c r="W29" s="90"/>
      <c r="X29" s="90"/>
      <c r="Y29" s="90"/>
      <c r="Z29" s="90"/>
      <c r="AA29" s="90"/>
      <c r="AB29" s="54"/>
      <c r="AC29" s="54"/>
    </row>
    <row r="30" spans="2:29" ht="15" customHeight="1" x14ac:dyDescent="0.35">
      <c r="B30" s="3"/>
      <c r="C30" s="3"/>
      <c r="D30" s="3"/>
      <c r="E30" s="3"/>
      <c r="F30" s="3"/>
      <c r="I30" s="3"/>
      <c r="J30" s="3"/>
      <c r="K30" s="3"/>
      <c r="L30" s="3"/>
      <c r="N30" s="90"/>
      <c r="O30" s="90"/>
      <c r="P30" s="90"/>
      <c r="Q30" s="90"/>
      <c r="R30" s="90"/>
      <c r="S30" s="118"/>
      <c r="T30" s="118"/>
      <c r="U30" s="118"/>
      <c r="V30" s="118"/>
      <c r="W30" s="118"/>
      <c r="X30" s="118"/>
      <c r="Y30" s="118"/>
      <c r="Z30" s="90"/>
      <c r="AA30" s="90"/>
      <c r="AB30" s="54"/>
      <c r="AC30" s="54"/>
    </row>
    <row r="31" spans="2:29" ht="33.75" customHeight="1" x14ac:dyDescent="0.25">
      <c r="B31" s="3"/>
      <c r="C31" s="3"/>
      <c r="D31" s="3"/>
      <c r="E31" s="3"/>
      <c r="F31" s="3"/>
      <c r="G31" s="3"/>
      <c r="H31" s="3"/>
      <c r="I31" s="3"/>
      <c r="J31" s="3"/>
      <c r="K31" s="3"/>
      <c r="L31" s="3"/>
      <c r="N31" s="90"/>
      <c r="O31" s="90"/>
      <c r="P31" s="90"/>
      <c r="Q31" s="90"/>
      <c r="R31" s="90"/>
      <c r="S31" s="120">
        <f>0.9+(1-0.9)*0.9</f>
        <v>0.99</v>
      </c>
      <c r="T31" s="92" t="s">
        <v>22</v>
      </c>
      <c r="U31" s="120">
        <f>0.8+(1-0.8)*0.8</f>
        <v>0.96</v>
      </c>
      <c r="V31" s="92" t="s">
        <v>22</v>
      </c>
      <c r="W31" s="120">
        <v>0.99</v>
      </c>
      <c r="X31" s="116" t="s">
        <v>11</v>
      </c>
      <c r="Y31" s="126">
        <f>S31*U31*W31</f>
        <v>0.94089599999999995</v>
      </c>
      <c r="Z31" s="90"/>
      <c r="AA31" s="90"/>
      <c r="AB31" s="54"/>
      <c r="AC31" s="54"/>
    </row>
    <row r="32" spans="2:29" ht="15" customHeight="1" x14ac:dyDescent="0.25">
      <c r="B32" s="3"/>
      <c r="C32" s="3"/>
      <c r="D32" s="3"/>
      <c r="E32" s="3"/>
      <c r="F32" s="3"/>
      <c r="G32" s="3"/>
      <c r="H32" s="3"/>
      <c r="I32" s="3"/>
      <c r="J32" s="3"/>
      <c r="K32" s="3"/>
      <c r="L32" s="3"/>
      <c r="N32" s="90"/>
      <c r="O32" s="90"/>
      <c r="P32" s="90"/>
      <c r="Q32" s="90"/>
      <c r="R32" s="90"/>
      <c r="S32" s="90"/>
      <c r="T32" s="90"/>
      <c r="U32" s="90"/>
      <c r="V32" s="90"/>
      <c r="W32" s="90"/>
      <c r="X32" s="90"/>
      <c r="Y32" s="90"/>
      <c r="Z32" s="90"/>
      <c r="AA32" s="90"/>
      <c r="AB32" s="54"/>
      <c r="AC32" s="54"/>
    </row>
    <row r="33" spans="2:29" ht="20.25" customHeight="1" x14ac:dyDescent="0.25">
      <c r="B33" s="3"/>
      <c r="C33" s="3"/>
      <c r="D33" s="3"/>
      <c r="E33" s="3"/>
      <c r="F33" s="3"/>
      <c r="G33" s="25">
        <v>121</v>
      </c>
      <c r="H33" s="26"/>
      <c r="I33" s="3"/>
      <c r="J33" s="3"/>
      <c r="K33" s="3"/>
      <c r="L33" s="3"/>
      <c r="N33" s="90"/>
      <c r="O33" s="90"/>
      <c r="P33" s="90"/>
      <c r="Q33" s="90"/>
      <c r="R33" s="90"/>
      <c r="S33" s="90"/>
      <c r="T33" s="90"/>
      <c r="U33" s="90"/>
      <c r="V33" s="90"/>
      <c r="W33" s="90"/>
      <c r="X33" s="90"/>
      <c r="Y33" s="90"/>
      <c r="Z33" s="90"/>
      <c r="AA33" s="90"/>
      <c r="AB33" s="54"/>
      <c r="AC33" s="54"/>
    </row>
    <row r="34" spans="2:29" ht="28.5" customHeight="1" x14ac:dyDescent="0.25">
      <c r="B34" s="3"/>
      <c r="C34" s="3"/>
      <c r="D34" s="3"/>
      <c r="E34" s="3"/>
      <c r="F34" s="3"/>
      <c r="I34" s="3"/>
      <c r="J34" s="3"/>
      <c r="K34" s="3"/>
      <c r="L34" s="3"/>
      <c r="N34" s="90"/>
      <c r="O34" s="90"/>
      <c r="P34" s="90"/>
      <c r="Q34" s="90"/>
      <c r="R34" s="90"/>
      <c r="S34" s="90"/>
      <c r="T34" s="90"/>
      <c r="U34" s="90"/>
      <c r="V34" s="90"/>
      <c r="W34" s="90"/>
      <c r="X34" s="90"/>
      <c r="Y34" s="90"/>
      <c r="Z34" s="90"/>
      <c r="AA34" s="90"/>
      <c r="AB34" s="54"/>
      <c r="AC34" s="54"/>
    </row>
    <row r="35" spans="2:29" ht="20.25" customHeight="1" x14ac:dyDescent="0.25">
      <c r="C35" s="8"/>
      <c r="D35" s="8"/>
      <c r="E35" s="8"/>
      <c r="F35" s="8"/>
      <c r="G35" s="3"/>
      <c r="H35" s="3"/>
      <c r="I35" s="3">
        <v>2000</v>
      </c>
      <c r="J35" s="2"/>
      <c r="K35" s="3"/>
      <c r="L35" s="3"/>
      <c r="M35" s="3"/>
      <c r="N35" s="90"/>
      <c r="O35" s="90"/>
      <c r="P35" s="90"/>
      <c r="Q35" s="90"/>
      <c r="R35" s="90"/>
      <c r="S35" s="90"/>
      <c r="T35" s="90"/>
      <c r="U35" s="90"/>
      <c r="V35" s="90"/>
      <c r="W35" s="90"/>
      <c r="X35" s="90"/>
      <c r="Y35" s="90"/>
      <c r="Z35" s="90"/>
      <c r="AA35" s="90"/>
      <c r="AB35" s="54"/>
      <c r="AC35" s="54"/>
    </row>
    <row r="36" spans="2:29" x14ac:dyDescent="0.25">
      <c r="C36" s="3"/>
      <c r="D36" s="3"/>
      <c r="E36" s="3"/>
      <c r="F36" s="3"/>
      <c r="G36" s="3"/>
      <c r="H36" s="3">
        <v>1</v>
      </c>
      <c r="I36" s="3"/>
      <c r="J36" s="3"/>
      <c r="K36" s="3"/>
      <c r="L36" s="3"/>
      <c r="M36" s="3"/>
      <c r="N36" s="90"/>
      <c r="O36" s="90"/>
      <c r="P36" s="90"/>
      <c r="Q36" s="90"/>
      <c r="R36" s="90"/>
      <c r="S36" s="90"/>
      <c r="T36" s="90"/>
      <c r="U36" s="90"/>
      <c r="V36" s="90"/>
      <c r="W36" s="90"/>
      <c r="X36" s="90"/>
      <c r="Y36" s="90"/>
      <c r="Z36" s="90"/>
      <c r="AA36" s="90"/>
      <c r="AB36" s="54"/>
      <c r="AC36" s="54"/>
    </row>
    <row r="37" spans="2:29" x14ac:dyDescent="0.25">
      <c r="C37" s="3"/>
      <c r="D37" s="3"/>
      <c r="E37" s="3"/>
      <c r="F37" s="3"/>
      <c r="G37" s="3"/>
      <c r="H37" s="3"/>
      <c r="I37" s="3"/>
      <c r="J37" s="3"/>
      <c r="K37" s="3"/>
      <c r="L37" s="3"/>
      <c r="M37" s="3"/>
      <c r="N37" s="90"/>
      <c r="O37" s="90"/>
      <c r="P37" s="90"/>
      <c r="Q37" s="90"/>
      <c r="R37" s="90"/>
      <c r="S37" s="90"/>
      <c r="T37" s="90"/>
      <c r="U37" s="90"/>
      <c r="V37" s="90"/>
      <c r="W37" s="90"/>
      <c r="X37" s="90"/>
      <c r="Y37" s="90"/>
      <c r="Z37" s="90"/>
      <c r="AA37" s="90"/>
      <c r="AB37" s="54"/>
      <c r="AC37" s="54"/>
    </row>
    <row r="38" spans="2:29" ht="25.5" customHeight="1" x14ac:dyDescent="0.25">
      <c r="C38" s="3"/>
      <c r="D38" s="3"/>
      <c r="E38" s="3"/>
      <c r="F38" s="3"/>
      <c r="G38" s="3"/>
      <c r="H38" s="3"/>
      <c r="I38" s="3"/>
      <c r="J38" s="3"/>
      <c r="K38" s="175"/>
      <c r="L38" s="3"/>
      <c r="M38" s="3"/>
      <c r="N38" s="90"/>
      <c r="O38" s="90"/>
      <c r="P38" s="90"/>
      <c r="Q38" s="90"/>
      <c r="R38" s="90"/>
      <c r="S38" s="90"/>
      <c r="T38" s="90"/>
      <c r="U38" s="90"/>
      <c r="V38" s="90"/>
      <c r="W38" s="90"/>
      <c r="X38" s="90"/>
      <c r="Y38" s="90"/>
      <c r="Z38" s="90"/>
      <c r="AA38" s="90"/>
      <c r="AB38" s="54"/>
      <c r="AC38" s="54"/>
    </row>
    <row r="39" spans="2:29" ht="25.5" customHeight="1" x14ac:dyDescent="0.25">
      <c r="C39" s="3"/>
      <c r="D39" s="3"/>
      <c r="E39" s="3"/>
      <c r="F39" s="3"/>
      <c r="G39" s="3"/>
      <c r="H39" s="3"/>
      <c r="I39" s="3"/>
      <c r="J39" s="3"/>
      <c r="K39" s="175"/>
      <c r="L39" s="3"/>
      <c r="M39" s="3"/>
      <c r="N39" s="90"/>
      <c r="O39" s="90"/>
      <c r="P39" s="90"/>
      <c r="Q39" s="90"/>
      <c r="R39" s="90"/>
      <c r="S39" s="90"/>
      <c r="T39" s="90"/>
      <c r="U39" s="90"/>
      <c r="V39" s="90"/>
      <c r="W39" s="90"/>
      <c r="X39" s="90"/>
      <c r="Y39" s="90"/>
      <c r="Z39" s="90"/>
      <c r="AA39" s="90"/>
      <c r="AB39" s="54"/>
      <c r="AC39" s="54"/>
    </row>
    <row r="40" spans="2:29" ht="27.75" customHeight="1" x14ac:dyDescent="0.25">
      <c r="C40" s="3"/>
      <c r="D40" s="3"/>
      <c r="E40" s="176"/>
      <c r="F40" s="176"/>
      <c r="G40" s="176"/>
      <c r="H40" s="176"/>
      <c r="I40" s="3"/>
      <c r="J40" s="3"/>
      <c r="K40" s="3"/>
      <c r="L40" s="3"/>
      <c r="M40" s="3"/>
      <c r="N40" s="31"/>
      <c r="O40" s="31"/>
      <c r="P40" s="31"/>
      <c r="Q40" s="31"/>
      <c r="R40" s="31"/>
      <c r="S40" s="31"/>
      <c r="T40" s="31"/>
      <c r="U40" s="31"/>
      <c r="V40" s="31"/>
      <c r="W40" s="31"/>
      <c r="X40" s="31"/>
      <c r="Y40" s="31"/>
      <c r="Z40" s="31"/>
      <c r="AA40" s="31"/>
    </row>
    <row r="41" spans="2:29" ht="27" customHeight="1" x14ac:dyDescent="0.25">
      <c r="C41" s="3"/>
      <c r="D41" s="3"/>
      <c r="E41" s="176"/>
      <c r="F41" s="176"/>
      <c r="G41" s="176"/>
      <c r="H41" s="176"/>
      <c r="I41" s="3"/>
      <c r="J41" s="3"/>
      <c r="K41" s="3"/>
      <c r="L41" s="3"/>
      <c r="M41" s="3"/>
      <c r="N41" s="3"/>
      <c r="O41" s="3"/>
      <c r="P41" s="3"/>
      <c r="Q41" s="115"/>
    </row>
    <row r="42" spans="2:29" ht="15" customHeight="1" x14ac:dyDescent="0.25">
      <c r="C42" s="3"/>
      <c r="D42" s="3"/>
      <c r="E42" s="3"/>
      <c r="F42" s="3"/>
      <c r="G42" s="3"/>
      <c r="H42" s="3"/>
      <c r="I42" s="3"/>
      <c r="J42" s="3"/>
      <c r="K42" s="3"/>
      <c r="L42" s="3"/>
      <c r="M42" s="4"/>
      <c r="N42" s="6"/>
      <c r="O42" s="6"/>
      <c r="P42" s="6"/>
    </row>
    <row r="43" spans="2:29" x14ac:dyDescent="0.25">
      <c r="M43" s="4"/>
      <c r="N43" s="6"/>
      <c r="O43" s="6"/>
      <c r="P43" s="6"/>
      <c r="Q43" s="6"/>
      <c r="R43" s="6">
        <v>37</v>
      </c>
      <c r="S43" s="4"/>
      <c r="T43" s="4"/>
    </row>
    <row r="44" spans="2:29" x14ac:dyDescent="0.25">
      <c r="M44" s="4"/>
      <c r="N44" s="6"/>
      <c r="O44" s="6"/>
      <c r="P44" s="6"/>
      <c r="Q44" s="6"/>
      <c r="R44" s="6">
        <v>43</v>
      </c>
      <c r="S44" s="4"/>
      <c r="T44" s="4"/>
    </row>
    <row r="45" spans="2:29" x14ac:dyDescent="0.25">
      <c r="M45" s="4"/>
      <c r="N45" s="6"/>
      <c r="O45" s="6"/>
      <c r="P45" s="6"/>
      <c r="Q45" s="6"/>
      <c r="R45" s="6">
        <v>61</v>
      </c>
      <c r="S45" s="4"/>
      <c r="T45" s="4"/>
    </row>
    <row r="46" spans="2:29" x14ac:dyDescent="0.25">
      <c r="M46" s="4"/>
      <c r="N46" s="6"/>
      <c r="O46" s="6"/>
      <c r="P46" s="6"/>
      <c r="Q46" s="6"/>
      <c r="R46" s="6">
        <v>30</v>
      </c>
      <c r="S46" s="4"/>
      <c r="T46" s="4"/>
    </row>
    <row r="47" spans="2:29" x14ac:dyDescent="0.25">
      <c r="M47" s="4"/>
      <c r="N47" s="5"/>
      <c r="O47" s="5"/>
      <c r="P47" s="5"/>
      <c r="Q47" s="5"/>
      <c r="R47" s="4"/>
      <c r="S47" s="4"/>
      <c r="T47" s="4"/>
    </row>
    <row r="48" spans="2:29" x14ac:dyDescent="0.25">
      <c r="M48" s="4"/>
      <c r="N48" s="5"/>
      <c r="O48" s="5"/>
      <c r="P48" s="5"/>
      <c r="Q48" s="5"/>
      <c r="R48" s="4"/>
      <c r="S48" s="4"/>
      <c r="T48" s="4"/>
    </row>
    <row r="51" spans="22:22" x14ac:dyDescent="0.25">
      <c r="V51" s="27"/>
    </row>
    <row r="91" spans="15:17" x14ac:dyDescent="0.25">
      <c r="O91" s="177">
        <f>(2*154387)*0.2</f>
        <v>61754.8</v>
      </c>
      <c r="P91" s="177"/>
      <c r="Q91" s="177"/>
    </row>
    <row r="92" spans="15:17" x14ac:dyDescent="0.25">
      <c r="O92" s="177"/>
      <c r="P92" s="177"/>
      <c r="Q92" s="177"/>
    </row>
    <row r="99" ht="24.75" customHeight="1" x14ac:dyDescent="0.25"/>
    <row r="100" ht="15" customHeight="1" x14ac:dyDescent="0.25"/>
  </sheetData>
  <mergeCells count="4">
    <mergeCell ref="K38:K39"/>
    <mergeCell ref="E40:F41"/>
    <mergeCell ref="G40:H41"/>
    <mergeCell ref="O91:Q92"/>
  </mergeCells>
  <pageMargins left="0.7" right="0.7" top="0.75" bottom="0.75" header="0.3" footer="0.3"/>
  <pageSetup scale="3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2:V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6" width="11.140625" style="1" customWidth="1"/>
    <col min="17" max="17" width="12.28515625" style="1" customWidth="1"/>
    <col min="18" max="18" width="19" style="1" customWidth="1"/>
    <col min="19" max="19" width="18.1406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2" width="9.140625" style="1"/>
    <col min="263" max="263" width="10.140625" style="1" bestFit="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8" width="9.140625" style="1"/>
    <col min="519" max="519" width="10.140625" style="1" bestFit="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4" width="9.140625" style="1"/>
    <col min="775" max="775" width="10.140625" style="1" bestFit="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30" width="9.140625" style="1"/>
    <col min="1031" max="1031" width="10.140625" style="1" bestFit="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6" width="9.140625" style="1"/>
    <col min="1287" max="1287" width="10.140625" style="1" bestFit="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2" width="9.140625" style="1"/>
    <col min="1543" max="1543" width="10.140625" style="1" bestFit="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8" width="9.140625" style="1"/>
    <col min="1799" max="1799" width="10.140625" style="1" bestFit="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4" width="9.140625" style="1"/>
    <col min="2055" max="2055" width="10.140625" style="1" bestFit="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10" width="9.140625" style="1"/>
    <col min="2311" max="2311" width="10.140625" style="1" bestFit="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6" width="9.140625" style="1"/>
    <col min="2567" max="2567" width="10.140625" style="1" bestFit="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2" width="9.140625" style="1"/>
    <col min="2823" max="2823" width="10.140625" style="1" bestFit="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8" width="9.140625" style="1"/>
    <col min="3079" max="3079" width="10.140625" style="1" bestFit="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4" width="9.140625" style="1"/>
    <col min="3335" max="3335" width="10.140625" style="1" bestFit="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90" width="9.140625" style="1"/>
    <col min="3591" max="3591" width="10.140625" style="1" bestFit="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6" width="9.140625" style="1"/>
    <col min="3847" max="3847" width="10.140625" style="1" bestFit="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2" width="9.140625" style="1"/>
    <col min="4103" max="4103" width="10.140625" style="1" bestFit="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8" width="9.140625" style="1"/>
    <col min="4359" max="4359" width="10.140625" style="1" bestFit="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4" width="9.140625" style="1"/>
    <col min="4615" max="4615" width="10.140625" style="1" bestFit="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70" width="9.140625" style="1"/>
    <col min="4871" max="4871" width="10.140625" style="1" bestFit="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6" width="9.140625" style="1"/>
    <col min="5127" max="5127" width="10.140625" style="1" bestFit="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2" width="9.140625" style="1"/>
    <col min="5383" max="5383" width="10.140625" style="1" bestFit="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8" width="9.140625" style="1"/>
    <col min="5639" max="5639" width="10.140625" style="1" bestFit="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4" width="9.140625" style="1"/>
    <col min="5895" max="5895" width="10.140625" style="1" bestFit="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50" width="9.140625" style="1"/>
    <col min="6151" max="6151" width="10.140625" style="1" bestFit="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6" width="9.140625" style="1"/>
    <col min="6407" max="6407" width="10.140625" style="1" bestFit="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2" width="9.140625" style="1"/>
    <col min="6663" max="6663" width="10.140625" style="1" bestFit="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8" width="9.140625" style="1"/>
    <col min="6919" max="6919" width="10.140625" style="1" bestFit="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4" width="9.140625" style="1"/>
    <col min="7175" max="7175" width="10.140625" style="1" bestFit="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30" width="9.140625" style="1"/>
    <col min="7431" max="7431" width="10.140625" style="1" bestFit="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6" width="9.140625" style="1"/>
    <col min="7687" max="7687" width="10.140625" style="1" bestFit="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2" width="9.140625" style="1"/>
    <col min="7943" max="7943" width="10.140625" style="1" bestFit="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8" width="9.140625" style="1"/>
    <col min="8199" max="8199" width="10.140625" style="1" bestFit="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4" width="9.140625" style="1"/>
    <col min="8455" max="8455" width="10.140625" style="1" bestFit="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10" width="9.140625" style="1"/>
    <col min="8711" max="8711" width="10.140625" style="1" bestFit="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6" width="9.140625" style="1"/>
    <col min="8967" max="8967" width="10.140625" style="1" bestFit="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2" width="9.140625" style="1"/>
    <col min="9223" max="9223" width="10.140625" style="1" bestFit="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8" width="9.140625" style="1"/>
    <col min="9479" max="9479" width="10.140625" style="1" bestFit="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4" width="9.140625" style="1"/>
    <col min="9735" max="9735" width="10.140625" style="1" bestFit="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90" width="9.140625" style="1"/>
    <col min="9991" max="9991" width="10.140625" style="1" bestFit="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6" width="9.140625" style="1"/>
    <col min="10247" max="10247" width="10.140625" style="1" bestFit="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2" width="9.140625" style="1"/>
    <col min="10503" max="10503" width="10.140625" style="1" bestFit="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8" width="9.140625" style="1"/>
    <col min="10759" max="10759" width="10.140625" style="1" bestFit="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4" width="9.140625" style="1"/>
    <col min="11015" max="11015" width="10.140625" style="1" bestFit="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70" width="9.140625" style="1"/>
    <col min="11271" max="11271" width="10.140625" style="1" bestFit="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6" width="9.140625" style="1"/>
    <col min="11527" max="11527" width="10.140625" style="1" bestFit="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2" width="9.140625" style="1"/>
    <col min="11783" max="11783" width="10.140625" style="1" bestFit="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8" width="9.140625" style="1"/>
    <col min="12039" max="12039" width="10.140625" style="1" bestFit="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4" width="9.140625" style="1"/>
    <col min="12295" max="12295" width="10.140625" style="1" bestFit="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50" width="9.140625" style="1"/>
    <col min="12551" max="12551" width="10.140625" style="1" bestFit="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6" width="9.140625" style="1"/>
    <col min="12807" max="12807" width="10.140625" style="1" bestFit="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2" width="9.140625" style="1"/>
    <col min="13063" max="13063" width="10.140625" style="1" bestFit="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8" width="9.140625" style="1"/>
    <col min="13319" max="13319" width="10.140625" style="1" bestFit="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4" width="9.140625" style="1"/>
    <col min="13575" max="13575" width="10.140625" style="1" bestFit="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30" width="9.140625" style="1"/>
    <col min="13831" max="13831" width="10.140625" style="1" bestFit="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6" width="9.140625" style="1"/>
    <col min="14087" max="14087" width="10.140625" style="1" bestFit="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2" width="9.140625" style="1"/>
    <col min="14343" max="14343" width="10.140625" style="1" bestFit="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8" width="9.140625" style="1"/>
    <col min="14599" max="14599" width="10.140625" style="1" bestFit="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4" width="9.140625" style="1"/>
    <col min="14855" max="14855" width="10.140625" style="1" bestFit="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10" width="9.140625" style="1"/>
    <col min="15111" max="15111" width="10.140625" style="1" bestFit="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6" width="9.140625" style="1"/>
    <col min="15367" max="15367" width="10.140625" style="1" bestFit="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2" width="9.140625" style="1"/>
    <col min="15623" max="15623" width="10.140625" style="1" bestFit="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8" width="9.140625" style="1"/>
    <col min="15879" max="15879" width="10.140625" style="1" bestFit="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4" width="9.140625" style="1"/>
    <col min="16135" max="16135" width="10.140625" style="1" bestFit="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22" spans="2:12" ht="14.45" customHeight="1" x14ac:dyDescent="0.25"/>
    <row r="23" spans="2:12" ht="14.45" customHeight="1" x14ac:dyDescent="0.25"/>
    <row r="24" spans="2:12" ht="14.45" customHeight="1" x14ac:dyDescent="0.25"/>
    <row r="25" spans="2:12" ht="39.75" customHeight="1" x14ac:dyDescent="0.25"/>
    <row r="26" spans="2:12" ht="33.6" customHeight="1" x14ac:dyDescent="0.25"/>
    <row r="27" spans="2:12" ht="14.45" customHeight="1" x14ac:dyDescent="0.25"/>
    <row r="28" spans="2:12" ht="37.1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33.75"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75"/>
      <c r="L38" s="3"/>
      <c r="M38" s="3"/>
    </row>
    <row r="39" spans="2:20" ht="25.5" customHeight="1" x14ac:dyDescent="0.25">
      <c r="C39" s="3"/>
      <c r="D39" s="3"/>
      <c r="E39" s="3"/>
      <c r="F39" s="3"/>
      <c r="G39" s="3"/>
      <c r="H39" s="3"/>
      <c r="I39" s="3"/>
      <c r="J39" s="3"/>
      <c r="K39" s="175"/>
      <c r="L39" s="3"/>
      <c r="M39" s="3"/>
    </row>
    <row r="40" spans="2:20" ht="27.75" customHeight="1" x14ac:dyDescent="0.25">
      <c r="C40" s="3"/>
      <c r="D40" s="3"/>
      <c r="E40" s="176"/>
      <c r="F40" s="176"/>
      <c r="G40" s="176"/>
      <c r="H40" s="176"/>
      <c r="I40" s="3"/>
      <c r="J40" s="3"/>
      <c r="K40" s="3"/>
      <c r="L40" s="3"/>
      <c r="M40" s="3"/>
    </row>
    <row r="41" spans="2:20" ht="27" customHeight="1" x14ac:dyDescent="0.25">
      <c r="C41" s="3"/>
      <c r="D41" s="3"/>
      <c r="E41" s="176"/>
      <c r="F41" s="176"/>
      <c r="G41" s="176"/>
      <c r="H41" s="176"/>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3">
    <mergeCell ref="K38:K39"/>
    <mergeCell ref="E40:F41"/>
    <mergeCell ref="G40:H4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V74"/>
  <sheetViews>
    <sheetView zoomScale="60" zoomScaleNormal="60" workbookViewId="0"/>
  </sheetViews>
  <sheetFormatPr defaultColWidth="9.140625" defaultRowHeight="15" x14ac:dyDescent="0.25"/>
  <cols>
    <col min="1" max="4" width="9.140625" style="1"/>
    <col min="5" max="5" width="19.5703125" style="1" customWidth="1"/>
    <col min="6" max="6" width="9.140625" style="1"/>
    <col min="7" max="7" width="21.7109375" style="1" customWidth="1"/>
    <col min="8" max="8" width="11.85546875" style="1" customWidth="1"/>
    <col min="9" max="9" width="20.5703125" style="1" customWidth="1"/>
    <col min="10" max="10" width="9.140625" style="1"/>
    <col min="11" max="11" width="18.140625" style="1" customWidth="1"/>
    <col min="12" max="12" width="13.7109375" style="1" customWidth="1"/>
    <col min="13" max="13" width="21.85546875" style="1" customWidth="1"/>
    <col min="14" max="14" width="11.140625" style="1" customWidth="1"/>
    <col min="15" max="15" width="23.7109375" style="1" customWidth="1"/>
    <col min="16" max="16" width="11.140625" style="1" customWidth="1"/>
    <col min="17" max="17" width="12.28515625" style="1" customWidth="1"/>
    <col min="18" max="18" width="13" style="1" customWidth="1"/>
    <col min="19" max="19" width="21.710937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0" width="9.140625" style="1"/>
    <col min="261" max="261" width="14.140625" style="1" customWidth="1"/>
    <col min="262" max="262" width="9.140625" style="1"/>
    <col min="263" max="263" width="14.140625" style="1" customWidth="1"/>
    <col min="264" max="264" width="9.140625" style="1"/>
    <col min="265" max="265" width="14.140625" style="1" customWidth="1"/>
    <col min="266" max="266" width="9.140625" style="1"/>
    <col min="267" max="267" width="14.140625" style="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6" width="9.140625" style="1"/>
    <col min="517" max="517" width="14.140625" style="1" customWidth="1"/>
    <col min="518" max="518" width="9.140625" style="1"/>
    <col min="519" max="519" width="14.140625" style="1" customWidth="1"/>
    <col min="520" max="520" width="9.140625" style="1"/>
    <col min="521" max="521" width="14.140625" style="1" customWidth="1"/>
    <col min="522" max="522" width="9.140625" style="1"/>
    <col min="523" max="523" width="14.140625" style="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2" width="9.140625" style="1"/>
    <col min="773" max="773" width="14.140625" style="1" customWidth="1"/>
    <col min="774" max="774" width="9.140625" style="1"/>
    <col min="775" max="775" width="14.140625" style="1" customWidth="1"/>
    <col min="776" max="776" width="9.140625" style="1"/>
    <col min="777" max="777" width="14.140625" style="1" customWidth="1"/>
    <col min="778" max="778" width="9.140625" style="1"/>
    <col min="779" max="779" width="14.140625" style="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28" width="9.140625" style="1"/>
    <col min="1029" max="1029" width="14.140625" style="1" customWidth="1"/>
    <col min="1030" max="1030" width="9.140625" style="1"/>
    <col min="1031" max="1031" width="14.140625" style="1" customWidth="1"/>
    <col min="1032" max="1032" width="9.140625" style="1"/>
    <col min="1033" max="1033" width="14.140625" style="1" customWidth="1"/>
    <col min="1034" max="1034" width="9.140625" style="1"/>
    <col min="1035" max="1035" width="14.140625" style="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4" width="9.140625" style="1"/>
    <col min="1285" max="1285" width="14.140625" style="1" customWidth="1"/>
    <col min="1286" max="1286" width="9.140625" style="1"/>
    <col min="1287" max="1287" width="14.140625" style="1" customWidth="1"/>
    <col min="1288" max="1288" width="9.140625" style="1"/>
    <col min="1289" max="1289" width="14.140625" style="1" customWidth="1"/>
    <col min="1290" max="1290" width="9.140625" style="1"/>
    <col min="1291" max="1291" width="14.140625" style="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0" width="9.140625" style="1"/>
    <col min="1541" max="1541" width="14.140625" style="1" customWidth="1"/>
    <col min="1542" max="1542" width="9.140625" style="1"/>
    <col min="1543" max="1543" width="14.140625" style="1" customWidth="1"/>
    <col min="1544" max="1544" width="9.140625" style="1"/>
    <col min="1545" max="1545" width="14.140625" style="1" customWidth="1"/>
    <col min="1546" max="1546" width="9.140625" style="1"/>
    <col min="1547" max="1547" width="14.140625" style="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6" width="9.140625" style="1"/>
    <col min="1797" max="1797" width="14.140625" style="1" customWidth="1"/>
    <col min="1798" max="1798" width="9.140625" style="1"/>
    <col min="1799" max="1799" width="14.140625" style="1" customWidth="1"/>
    <col min="1800" max="1800" width="9.140625" style="1"/>
    <col min="1801" max="1801" width="14.140625" style="1" customWidth="1"/>
    <col min="1802" max="1802" width="9.140625" style="1"/>
    <col min="1803" max="1803" width="14.140625" style="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2" width="9.140625" style="1"/>
    <col min="2053" max="2053" width="14.140625" style="1" customWidth="1"/>
    <col min="2054" max="2054" width="9.140625" style="1"/>
    <col min="2055" max="2055" width="14.140625" style="1" customWidth="1"/>
    <col min="2056" max="2056" width="9.140625" style="1"/>
    <col min="2057" max="2057" width="14.140625" style="1" customWidth="1"/>
    <col min="2058" max="2058" width="9.140625" style="1"/>
    <col min="2059" max="2059" width="14.140625" style="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08" width="9.140625" style="1"/>
    <col min="2309" max="2309" width="14.140625" style="1" customWidth="1"/>
    <col min="2310" max="2310" width="9.140625" style="1"/>
    <col min="2311" max="2311" width="14.140625" style="1" customWidth="1"/>
    <col min="2312" max="2312" width="9.140625" style="1"/>
    <col min="2313" max="2313" width="14.140625" style="1" customWidth="1"/>
    <col min="2314" max="2314" width="9.140625" style="1"/>
    <col min="2315" max="2315" width="14.140625" style="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4" width="9.140625" style="1"/>
    <col min="2565" max="2565" width="14.140625" style="1" customWidth="1"/>
    <col min="2566" max="2566" width="9.140625" style="1"/>
    <col min="2567" max="2567" width="14.140625" style="1" customWidth="1"/>
    <col min="2568" max="2568" width="9.140625" style="1"/>
    <col min="2569" max="2569" width="14.140625" style="1" customWidth="1"/>
    <col min="2570" max="2570" width="9.140625" style="1"/>
    <col min="2571" max="2571" width="14.140625" style="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0" width="9.140625" style="1"/>
    <col min="2821" max="2821" width="14.140625" style="1" customWidth="1"/>
    <col min="2822" max="2822" width="9.140625" style="1"/>
    <col min="2823" max="2823" width="14.140625" style="1" customWidth="1"/>
    <col min="2824" max="2824" width="9.140625" style="1"/>
    <col min="2825" max="2825" width="14.140625" style="1" customWidth="1"/>
    <col min="2826" max="2826" width="9.140625" style="1"/>
    <col min="2827" max="2827" width="14.140625" style="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6" width="9.140625" style="1"/>
    <col min="3077" max="3077" width="14.140625" style="1" customWidth="1"/>
    <col min="3078" max="3078" width="9.140625" style="1"/>
    <col min="3079" max="3079" width="14.140625" style="1" customWidth="1"/>
    <col min="3080" max="3080" width="9.140625" style="1"/>
    <col min="3081" max="3081" width="14.140625" style="1" customWidth="1"/>
    <col min="3082" max="3082" width="9.140625" style="1"/>
    <col min="3083" max="3083" width="14.140625" style="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2" width="9.140625" style="1"/>
    <col min="3333" max="3333" width="14.140625" style="1" customWidth="1"/>
    <col min="3334" max="3334" width="9.140625" style="1"/>
    <col min="3335" max="3335" width="14.140625" style="1" customWidth="1"/>
    <col min="3336" max="3336" width="9.140625" style="1"/>
    <col min="3337" max="3337" width="14.140625" style="1" customWidth="1"/>
    <col min="3338" max="3338" width="9.140625" style="1"/>
    <col min="3339" max="3339" width="14.140625" style="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88" width="9.140625" style="1"/>
    <col min="3589" max="3589" width="14.140625" style="1" customWidth="1"/>
    <col min="3590" max="3590" width="9.140625" style="1"/>
    <col min="3591" max="3591" width="14.140625" style="1" customWidth="1"/>
    <col min="3592" max="3592" width="9.140625" style="1"/>
    <col min="3593" max="3593" width="14.140625" style="1" customWidth="1"/>
    <col min="3594" max="3594" width="9.140625" style="1"/>
    <col min="3595" max="3595" width="14.140625" style="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4" width="9.140625" style="1"/>
    <col min="3845" max="3845" width="14.140625" style="1" customWidth="1"/>
    <col min="3846" max="3846" width="9.140625" style="1"/>
    <col min="3847" max="3847" width="14.140625" style="1" customWidth="1"/>
    <col min="3848" max="3848" width="9.140625" style="1"/>
    <col min="3849" max="3849" width="14.140625" style="1" customWidth="1"/>
    <col min="3850" max="3850" width="9.140625" style="1"/>
    <col min="3851" max="3851" width="14.140625" style="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0" width="9.140625" style="1"/>
    <col min="4101" max="4101" width="14.140625" style="1" customWidth="1"/>
    <col min="4102" max="4102" width="9.140625" style="1"/>
    <col min="4103" max="4103" width="14.140625" style="1" customWidth="1"/>
    <col min="4104" max="4104" width="9.140625" style="1"/>
    <col min="4105" max="4105" width="14.140625" style="1" customWidth="1"/>
    <col min="4106" max="4106" width="9.140625" style="1"/>
    <col min="4107" max="4107" width="14.140625" style="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6" width="9.140625" style="1"/>
    <col min="4357" max="4357" width="14.140625" style="1" customWidth="1"/>
    <col min="4358" max="4358" width="9.140625" style="1"/>
    <col min="4359" max="4359" width="14.140625" style="1" customWidth="1"/>
    <col min="4360" max="4360" width="9.140625" style="1"/>
    <col min="4361" max="4361" width="14.140625" style="1" customWidth="1"/>
    <col min="4362" max="4362" width="9.140625" style="1"/>
    <col min="4363" max="4363" width="14.140625" style="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2" width="9.140625" style="1"/>
    <col min="4613" max="4613" width="14.140625" style="1" customWidth="1"/>
    <col min="4614" max="4614" width="9.140625" style="1"/>
    <col min="4615" max="4615" width="14.140625" style="1" customWidth="1"/>
    <col min="4616" max="4616" width="9.140625" style="1"/>
    <col min="4617" max="4617" width="14.140625" style="1" customWidth="1"/>
    <col min="4618" max="4618" width="9.140625" style="1"/>
    <col min="4619" max="4619" width="14.140625" style="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68" width="9.140625" style="1"/>
    <col min="4869" max="4869" width="14.140625" style="1" customWidth="1"/>
    <col min="4870" max="4870" width="9.140625" style="1"/>
    <col min="4871" max="4871" width="14.140625" style="1" customWidth="1"/>
    <col min="4872" max="4872" width="9.140625" style="1"/>
    <col min="4873" max="4873" width="14.140625" style="1" customWidth="1"/>
    <col min="4874" max="4874" width="9.140625" style="1"/>
    <col min="4875" max="4875" width="14.140625" style="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4" width="9.140625" style="1"/>
    <col min="5125" max="5125" width="14.140625" style="1" customWidth="1"/>
    <col min="5126" max="5126" width="9.140625" style="1"/>
    <col min="5127" max="5127" width="14.140625" style="1" customWidth="1"/>
    <col min="5128" max="5128" width="9.140625" style="1"/>
    <col min="5129" max="5129" width="14.140625" style="1" customWidth="1"/>
    <col min="5130" max="5130" width="9.140625" style="1"/>
    <col min="5131" max="5131" width="14.140625" style="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0" width="9.140625" style="1"/>
    <col min="5381" max="5381" width="14.140625" style="1" customWidth="1"/>
    <col min="5382" max="5382" width="9.140625" style="1"/>
    <col min="5383" max="5383" width="14.140625" style="1" customWidth="1"/>
    <col min="5384" max="5384" width="9.140625" style="1"/>
    <col min="5385" max="5385" width="14.140625" style="1" customWidth="1"/>
    <col min="5386" max="5386" width="9.140625" style="1"/>
    <col min="5387" max="5387" width="14.140625" style="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6" width="9.140625" style="1"/>
    <col min="5637" max="5637" width="14.140625" style="1" customWidth="1"/>
    <col min="5638" max="5638" width="9.140625" style="1"/>
    <col min="5639" max="5639" width="14.140625" style="1" customWidth="1"/>
    <col min="5640" max="5640" width="9.140625" style="1"/>
    <col min="5641" max="5641" width="14.140625" style="1" customWidth="1"/>
    <col min="5642" max="5642" width="9.140625" style="1"/>
    <col min="5643" max="5643" width="14.140625" style="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2" width="9.140625" style="1"/>
    <col min="5893" max="5893" width="14.140625" style="1" customWidth="1"/>
    <col min="5894" max="5894" width="9.140625" style="1"/>
    <col min="5895" max="5895" width="14.140625" style="1" customWidth="1"/>
    <col min="5896" max="5896" width="9.140625" style="1"/>
    <col min="5897" max="5897" width="14.140625" style="1" customWidth="1"/>
    <col min="5898" max="5898" width="9.140625" style="1"/>
    <col min="5899" max="5899" width="14.140625" style="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48" width="9.140625" style="1"/>
    <col min="6149" max="6149" width="14.140625" style="1" customWidth="1"/>
    <col min="6150" max="6150" width="9.140625" style="1"/>
    <col min="6151" max="6151" width="14.140625" style="1" customWidth="1"/>
    <col min="6152" max="6152" width="9.140625" style="1"/>
    <col min="6153" max="6153" width="14.140625" style="1" customWidth="1"/>
    <col min="6154" max="6154" width="9.140625" style="1"/>
    <col min="6155" max="6155" width="14.140625" style="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4" width="9.140625" style="1"/>
    <col min="6405" max="6405" width="14.140625" style="1" customWidth="1"/>
    <col min="6406" max="6406" width="9.140625" style="1"/>
    <col min="6407" max="6407" width="14.140625" style="1" customWidth="1"/>
    <col min="6408" max="6408" width="9.140625" style="1"/>
    <col min="6409" max="6409" width="14.140625" style="1" customWidth="1"/>
    <col min="6410" max="6410" width="9.140625" style="1"/>
    <col min="6411" max="6411" width="14.140625" style="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0" width="9.140625" style="1"/>
    <col min="6661" max="6661" width="14.140625" style="1" customWidth="1"/>
    <col min="6662" max="6662" width="9.140625" style="1"/>
    <col min="6663" max="6663" width="14.140625" style="1" customWidth="1"/>
    <col min="6664" max="6664" width="9.140625" style="1"/>
    <col min="6665" max="6665" width="14.140625" style="1" customWidth="1"/>
    <col min="6666" max="6666" width="9.140625" style="1"/>
    <col min="6667" max="6667" width="14.140625" style="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6" width="9.140625" style="1"/>
    <col min="6917" max="6917" width="14.140625" style="1" customWidth="1"/>
    <col min="6918" max="6918" width="9.140625" style="1"/>
    <col min="6919" max="6919" width="14.140625" style="1" customWidth="1"/>
    <col min="6920" max="6920" width="9.140625" style="1"/>
    <col min="6921" max="6921" width="14.140625" style="1" customWidth="1"/>
    <col min="6922" max="6922" width="9.140625" style="1"/>
    <col min="6923" max="6923" width="14.140625" style="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2" width="9.140625" style="1"/>
    <col min="7173" max="7173" width="14.140625" style="1" customWidth="1"/>
    <col min="7174" max="7174" width="9.140625" style="1"/>
    <col min="7175" max="7175" width="14.140625" style="1" customWidth="1"/>
    <col min="7176" max="7176" width="9.140625" style="1"/>
    <col min="7177" max="7177" width="14.140625" style="1" customWidth="1"/>
    <col min="7178" max="7178" width="9.140625" style="1"/>
    <col min="7179" max="7179" width="14.140625" style="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28" width="9.140625" style="1"/>
    <col min="7429" max="7429" width="14.140625" style="1" customWidth="1"/>
    <col min="7430" max="7430" width="9.140625" style="1"/>
    <col min="7431" max="7431" width="14.140625" style="1" customWidth="1"/>
    <col min="7432" max="7432" width="9.140625" style="1"/>
    <col min="7433" max="7433" width="14.140625" style="1" customWidth="1"/>
    <col min="7434" max="7434" width="9.140625" style="1"/>
    <col min="7435" max="7435" width="14.140625" style="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4" width="9.140625" style="1"/>
    <col min="7685" max="7685" width="14.140625" style="1" customWidth="1"/>
    <col min="7686" max="7686" width="9.140625" style="1"/>
    <col min="7687" max="7687" width="14.140625" style="1" customWidth="1"/>
    <col min="7688" max="7688" width="9.140625" style="1"/>
    <col min="7689" max="7689" width="14.140625" style="1" customWidth="1"/>
    <col min="7690" max="7690" width="9.140625" style="1"/>
    <col min="7691" max="7691" width="14.140625" style="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0" width="9.140625" style="1"/>
    <col min="7941" max="7941" width="14.140625" style="1" customWidth="1"/>
    <col min="7942" max="7942" width="9.140625" style="1"/>
    <col min="7943" max="7943" width="14.140625" style="1" customWidth="1"/>
    <col min="7944" max="7944" width="9.140625" style="1"/>
    <col min="7945" max="7945" width="14.140625" style="1" customWidth="1"/>
    <col min="7946" max="7946" width="9.140625" style="1"/>
    <col min="7947" max="7947" width="14.140625" style="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6" width="9.140625" style="1"/>
    <col min="8197" max="8197" width="14.140625" style="1" customWidth="1"/>
    <col min="8198" max="8198" width="9.140625" style="1"/>
    <col min="8199" max="8199" width="14.140625" style="1" customWidth="1"/>
    <col min="8200" max="8200" width="9.140625" style="1"/>
    <col min="8201" max="8201" width="14.140625" style="1" customWidth="1"/>
    <col min="8202" max="8202" width="9.140625" style="1"/>
    <col min="8203" max="8203" width="14.140625" style="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2" width="9.140625" style="1"/>
    <col min="8453" max="8453" width="14.140625" style="1" customWidth="1"/>
    <col min="8454" max="8454" width="9.140625" style="1"/>
    <col min="8455" max="8455" width="14.140625" style="1" customWidth="1"/>
    <col min="8456" max="8456" width="9.140625" style="1"/>
    <col min="8457" max="8457" width="14.140625" style="1" customWidth="1"/>
    <col min="8458" max="8458" width="9.140625" style="1"/>
    <col min="8459" max="8459" width="14.140625" style="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08" width="9.140625" style="1"/>
    <col min="8709" max="8709" width="14.140625" style="1" customWidth="1"/>
    <col min="8710" max="8710" width="9.140625" style="1"/>
    <col min="8711" max="8711" width="14.140625" style="1" customWidth="1"/>
    <col min="8712" max="8712" width="9.140625" style="1"/>
    <col min="8713" max="8713" width="14.140625" style="1" customWidth="1"/>
    <col min="8714" max="8714" width="9.140625" style="1"/>
    <col min="8715" max="8715" width="14.140625" style="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4" width="9.140625" style="1"/>
    <col min="8965" max="8965" width="14.140625" style="1" customWidth="1"/>
    <col min="8966" max="8966" width="9.140625" style="1"/>
    <col min="8967" max="8967" width="14.140625" style="1" customWidth="1"/>
    <col min="8968" max="8968" width="9.140625" style="1"/>
    <col min="8969" max="8969" width="14.140625" style="1" customWidth="1"/>
    <col min="8970" max="8970" width="9.140625" style="1"/>
    <col min="8971" max="8971" width="14.140625" style="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0" width="9.140625" style="1"/>
    <col min="9221" max="9221" width="14.140625" style="1" customWidth="1"/>
    <col min="9222" max="9222" width="9.140625" style="1"/>
    <col min="9223" max="9223" width="14.140625" style="1" customWidth="1"/>
    <col min="9224" max="9224" width="9.140625" style="1"/>
    <col min="9225" max="9225" width="14.140625" style="1" customWidth="1"/>
    <col min="9226" max="9226" width="9.140625" style="1"/>
    <col min="9227" max="9227" width="14.140625" style="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6" width="9.140625" style="1"/>
    <col min="9477" max="9477" width="14.140625" style="1" customWidth="1"/>
    <col min="9478" max="9478" width="9.140625" style="1"/>
    <col min="9479" max="9479" width="14.140625" style="1" customWidth="1"/>
    <col min="9480" max="9480" width="9.140625" style="1"/>
    <col min="9481" max="9481" width="14.140625" style="1" customWidth="1"/>
    <col min="9482" max="9482" width="9.140625" style="1"/>
    <col min="9483" max="9483" width="14.140625" style="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2" width="9.140625" style="1"/>
    <col min="9733" max="9733" width="14.140625" style="1" customWidth="1"/>
    <col min="9734" max="9734" width="9.140625" style="1"/>
    <col min="9735" max="9735" width="14.140625" style="1" customWidth="1"/>
    <col min="9736" max="9736" width="9.140625" style="1"/>
    <col min="9737" max="9737" width="14.140625" style="1" customWidth="1"/>
    <col min="9738" max="9738" width="9.140625" style="1"/>
    <col min="9739" max="9739" width="14.140625" style="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88" width="9.140625" style="1"/>
    <col min="9989" max="9989" width="14.140625" style="1" customWidth="1"/>
    <col min="9990" max="9990" width="9.140625" style="1"/>
    <col min="9991" max="9991" width="14.140625" style="1" customWidth="1"/>
    <col min="9992" max="9992" width="9.140625" style="1"/>
    <col min="9993" max="9993" width="14.140625" style="1" customWidth="1"/>
    <col min="9994" max="9994" width="9.140625" style="1"/>
    <col min="9995" max="9995" width="14.140625" style="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4" width="9.140625" style="1"/>
    <col min="10245" max="10245" width="14.140625" style="1" customWidth="1"/>
    <col min="10246" max="10246" width="9.140625" style="1"/>
    <col min="10247" max="10247" width="14.140625" style="1" customWidth="1"/>
    <col min="10248" max="10248" width="9.140625" style="1"/>
    <col min="10249" max="10249" width="14.140625" style="1" customWidth="1"/>
    <col min="10250" max="10250" width="9.140625" style="1"/>
    <col min="10251" max="10251" width="14.140625" style="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0" width="9.140625" style="1"/>
    <col min="10501" max="10501" width="14.140625" style="1" customWidth="1"/>
    <col min="10502" max="10502" width="9.140625" style="1"/>
    <col min="10503" max="10503" width="14.140625" style="1" customWidth="1"/>
    <col min="10504" max="10504" width="9.140625" style="1"/>
    <col min="10505" max="10505" width="14.140625" style="1" customWidth="1"/>
    <col min="10506" max="10506" width="9.140625" style="1"/>
    <col min="10507" max="10507" width="14.140625" style="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6" width="9.140625" style="1"/>
    <col min="10757" max="10757" width="14.140625" style="1" customWidth="1"/>
    <col min="10758" max="10758" width="9.140625" style="1"/>
    <col min="10759" max="10759" width="14.140625" style="1" customWidth="1"/>
    <col min="10760" max="10760" width="9.140625" style="1"/>
    <col min="10761" max="10761" width="14.140625" style="1" customWidth="1"/>
    <col min="10762" max="10762" width="9.140625" style="1"/>
    <col min="10763" max="10763" width="14.140625" style="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2" width="9.140625" style="1"/>
    <col min="11013" max="11013" width="14.140625" style="1" customWidth="1"/>
    <col min="11014" max="11014" width="9.140625" style="1"/>
    <col min="11015" max="11015" width="14.140625" style="1" customWidth="1"/>
    <col min="11016" max="11016" width="9.140625" style="1"/>
    <col min="11017" max="11017" width="14.140625" style="1" customWidth="1"/>
    <col min="11018" max="11018" width="9.140625" style="1"/>
    <col min="11019" max="11019" width="14.140625" style="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68" width="9.140625" style="1"/>
    <col min="11269" max="11269" width="14.140625" style="1" customWidth="1"/>
    <col min="11270" max="11270" width="9.140625" style="1"/>
    <col min="11271" max="11271" width="14.140625" style="1" customWidth="1"/>
    <col min="11272" max="11272" width="9.140625" style="1"/>
    <col min="11273" max="11273" width="14.140625" style="1" customWidth="1"/>
    <col min="11274" max="11274" width="9.140625" style="1"/>
    <col min="11275" max="11275" width="14.140625" style="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4" width="9.140625" style="1"/>
    <col min="11525" max="11525" width="14.140625" style="1" customWidth="1"/>
    <col min="11526" max="11526" width="9.140625" style="1"/>
    <col min="11527" max="11527" width="14.140625" style="1" customWidth="1"/>
    <col min="11528" max="11528" width="9.140625" style="1"/>
    <col min="11529" max="11529" width="14.140625" style="1" customWidth="1"/>
    <col min="11530" max="11530" width="9.140625" style="1"/>
    <col min="11531" max="11531" width="14.140625" style="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0" width="9.140625" style="1"/>
    <col min="11781" max="11781" width="14.140625" style="1" customWidth="1"/>
    <col min="11782" max="11782" width="9.140625" style="1"/>
    <col min="11783" max="11783" width="14.140625" style="1" customWidth="1"/>
    <col min="11784" max="11784" width="9.140625" style="1"/>
    <col min="11785" max="11785" width="14.140625" style="1" customWidth="1"/>
    <col min="11786" max="11786" width="9.140625" style="1"/>
    <col min="11787" max="11787" width="14.140625" style="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6" width="9.140625" style="1"/>
    <col min="12037" max="12037" width="14.140625" style="1" customWidth="1"/>
    <col min="12038" max="12038" width="9.140625" style="1"/>
    <col min="12039" max="12039" width="14.140625" style="1" customWidth="1"/>
    <col min="12040" max="12040" width="9.140625" style="1"/>
    <col min="12041" max="12041" width="14.140625" style="1" customWidth="1"/>
    <col min="12042" max="12042" width="9.140625" style="1"/>
    <col min="12043" max="12043" width="14.140625" style="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2" width="9.140625" style="1"/>
    <col min="12293" max="12293" width="14.140625" style="1" customWidth="1"/>
    <col min="12294" max="12294" width="9.140625" style="1"/>
    <col min="12295" max="12295" width="14.140625" style="1" customWidth="1"/>
    <col min="12296" max="12296" width="9.140625" style="1"/>
    <col min="12297" max="12297" width="14.140625" style="1" customWidth="1"/>
    <col min="12298" max="12298" width="9.140625" style="1"/>
    <col min="12299" max="12299" width="14.140625" style="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48" width="9.140625" style="1"/>
    <col min="12549" max="12549" width="14.140625" style="1" customWidth="1"/>
    <col min="12550" max="12550" width="9.140625" style="1"/>
    <col min="12551" max="12551" width="14.140625" style="1" customWidth="1"/>
    <col min="12552" max="12552" width="9.140625" style="1"/>
    <col min="12553" max="12553" width="14.140625" style="1" customWidth="1"/>
    <col min="12554" max="12554" width="9.140625" style="1"/>
    <col min="12555" max="12555" width="14.140625" style="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4" width="9.140625" style="1"/>
    <col min="12805" max="12805" width="14.140625" style="1" customWidth="1"/>
    <col min="12806" max="12806" width="9.140625" style="1"/>
    <col min="12807" max="12807" width="14.140625" style="1" customWidth="1"/>
    <col min="12808" max="12808" width="9.140625" style="1"/>
    <col min="12809" max="12809" width="14.140625" style="1" customWidth="1"/>
    <col min="12810" max="12810" width="9.140625" style="1"/>
    <col min="12811" max="12811" width="14.140625" style="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0" width="9.140625" style="1"/>
    <col min="13061" max="13061" width="14.140625" style="1" customWidth="1"/>
    <col min="13062" max="13062" width="9.140625" style="1"/>
    <col min="13063" max="13063" width="14.140625" style="1" customWidth="1"/>
    <col min="13064" max="13064" width="9.140625" style="1"/>
    <col min="13065" max="13065" width="14.140625" style="1" customWidth="1"/>
    <col min="13066" max="13066" width="9.140625" style="1"/>
    <col min="13067" max="13067" width="14.140625" style="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6" width="9.140625" style="1"/>
    <col min="13317" max="13317" width="14.140625" style="1" customWidth="1"/>
    <col min="13318" max="13318" width="9.140625" style="1"/>
    <col min="13319" max="13319" width="14.140625" style="1" customWidth="1"/>
    <col min="13320" max="13320" width="9.140625" style="1"/>
    <col min="13321" max="13321" width="14.140625" style="1" customWidth="1"/>
    <col min="13322" max="13322" width="9.140625" style="1"/>
    <col min="13323" max="13323" width="14.140625" style="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2" width="9.140625" style="1"/>
    <col min="13573" max="13573" width="14.140625" style="1" customWidth="1"/>
    <col min="13574" max="13574" width="9.140625" style="1"/>
    <col min="13575" max="13575" width="14.140625" style="1" customWidth="1"/>
    <col min="13576" max="13576" width="9.140625" style="1"/>
    <col min="13577" max="13577" width="14.140625" style="1" customWidth="1"/>
    <col min="13578" max="13578" width="9.140625" style="1"/>
    <col min="13579" max="13579" width="14.140625" style="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28" width="9.140625" style="1"/>
    <col min="13829" max="13829" width="14.140625" style="1" customWidth="1"/>
    <col min="13830" max="13830" width="9.140625" style="1"/>
    <col min="13831" max="13831" width="14.140625" style="1" customWidth="1"/>
    <col min="13832" max="13832" width="9.140625" style="1"/>
    <col min="13833" max="13833" width="14.140625" style="1" customWidth="1"/>
    <col min="13834" max="13834" width="9.140625" style="1"/>
    <col min="13835" max="13835" width="14.140625" style="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4" width="9.140625" style="1"/>
    <col min="14085" max="14085" width="14.140625" style="1" customWidth="1"/>
    <col min="14086" max="14086" width="9.140625" style="1"/>
    <col min="14087" max="14087" width="14.140625" style="1" customWidth="1"/>
    <col min="14088" max="14088" width="9.140625" style="1"/>
    <col min="14089" max="14089" width="14.140625" style="1" customWidth="1"/>
    <col min="14090" max="14090" width="9.140625" style="1"/>
    <col min="14091" max="14091" width="14.140625" style="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0" width="9.140625" style="1"/>
    <col min="14341" max="14341" width="14.140625" style="1" customWidth="1"/>
    <col min="14342" max="14342" width="9.140625" style="1"/>
    <col min="14343" max="14343" width="14.140625" style="1" customWidth="1"/>
    <col min="14344" max="14344" width="9.140625" style="1"/>
    <col min="14345" max="14345" width="14.140625" style="1" customWidth="1"/>
    <col min="14346" max="14346" width="9.140625" style="1"/>
    <col min="14347" max="14347" width="14.140625" style="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6" width="9.140625" style="1"/>
    <col min="14597" max="14597" width="14.140625" style="1" customWidth="1"/>
    <col min="14598" max="14598" width="9.140625" style="1"/>
    <col min="14599" max="14599" width="14.140625" style="1" customWidth="1"/>
    <col min="14600" max="14600" width="9.140625" style="1"/>
    <col min="14601" max="14601" width="14.140625" style="1" customWidth="1"/>
    <col min="14602" max="14602" width="9.140625" style="1"/>
    <col min="14603" max="14603" width="14.140625" style="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2" width="9.140625" style="1"/>
    <col min="14853" max="14853" width="14.140625" style="1" customWidth="1"/>
    <col min="14854" max="14854" width="9.140625" style="1"/>
    <col min="14855" max="14855" width="14.140625" style="1" customWidth="1"/>
    <col min="14856" max="14856" width="9.140625" style="1"/>
    <col min="14857" max="14857" width="14.140625" style="1" customWidth="1"/>
    <col min="14858" max="14858" width="9.140625" style="1"/>
    <col min="14859" max="14859" width="14.140625" style="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08" width="9.140625" style="1"/>
    <col min="15109" max="15109" width="14.140625" style="1" customWidth="1"/>
    <col min="15110" max="15110" width="9.140625" style="1"/>
    <col min="15111" max="15111" width="14.140625" style="1" customWidth="1"/>
    <col min="15112" max="15112" width="9.140625" style="1"/>
    <col min="15113" max="15113" width="14.140625" style="1" customWidth="1"/>
    <col min="15114" max="15114" width="9.140625" style="1"/>
    <col min="15115" max="15115" width="14.140625" style="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4" width="9.140625" style="1"/>
    <col min="15365" max="15365" width="14.140625" style="1" customWidth="1"/>
    <col min="15366" max="15366" width="9.140625" style="1"/>
    <col min="15367" max="15367" width="14.140625" style="1" customWidth="1"/>
    <col min="15368" max="15368" width="9.140625" style="1"/>
    <col min="15369" max="15369" width="14.140625" style="1" customWidth="1"/>
    <col min="15370" max="15370" width="9.140625" style="1"/>
    <col min="15371" max="15371" width="14.140625" style="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0" width="9.140625" style="1"/>
    <col min="15621" max="15621" width="14.140625" style="1" customWidth="1"/>
    <col min="15622" max="15622" width="9.140625" style="1"/>
    <col min="15623" max="15623" width="14.140625" style="1" customWidth="1"/>
    <col min="15624" max="15624" width="9.140625" style="1"/>
    <col min="15625" max="15625" width="14.140625" style="1" customWidth="1"/>
    <col min="15626" max="15626" width="9.140625" style="1"/>
    <col min="15627" max="15627" width="14.140625" style="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6" width="9.140625" style="1"/>
    <col min="15877" max="15877" width="14.140625" style="1" customWidth="1"/>
    <col min="15878" max="15878" width="9.140625" style="1"/>
    <col min="15879" max="15879" width="14.140625" style="1" customWidth="1"/>
    <col min="15880" max="15880" width="9.140625" style="1"/>
    <col min="15881" max="15881" width="14.140625" style="1" customWidth="1"/>
    <col min="15882" max="15882" width="9.140625" style="1"/>
    <col min="15883" max="15883" width="14.140625" style="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2" width="9.140625" style="1"/>
    <col min="16133" max="16133" width="14.140625" style="1" customWidth="1"/>
    <col min="16134" max="16134" width="9.140625" style="1"/>
    <col min="16135" max="16135" width="14.140625" style="1" customWidth="1"/>
    <col min="16136" max="16136" width="9.140625" style="1"/>
    <col min="16137" max="16137" width="14.140625" style="1" customWidth="1"/>
    <col min="16138" max="16138" width="9.140625" style="1"/>
    <col min="16139" max="16139" width="14.140625" style="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20" x14ac:dyDescent="0.25">
      <c r="A12" s="54"/>
      <c r="B12" s="90"/>
      <c r="C12" s="90"/>
      <c r="D12" s="90"/>
      <c r="E12" s="90"/>
      <c r="F12" s="90"/>
      <c r="G12" s="90"/>
      <c r="H12" s="90"/>
      <c r="I12" s="90"/>
      <c r="J12" s="90"/>
      <c r="K12" s="90"/>
      <c r="L12" s="90"/>
      <c r="M12" s="90"/>
      <c r="N12" s="90"/>
      <c r="O12" s="90"/>
      <c r="P12" s="90"/>
      <c r="Q12" s="90"/>
      <c r="R12" s="90"/>
      <c r="S12" s="90"/>
      <c r="T12" s="90"/>
    </row>
    <row r="13" spans="1:20" x14ac:dyDescent="0.25">
      <c r="A13" s="54"/>
      <c r="B13" s="90"/>
      <c r="C13" s="90"/>
      <c r="D13" s="90"/>
      <c r="E13" s="90"/>
      <c r="F13" s="90"/>
      <c r="G13" s="90"/>
      <c r="H13" s="90"/>
      <c r="I13" s="90"/>
      <c r="J13" s="90"/>
      <c r="K13" s="90"/>
      <c r="L13" s="90"/>
      <c r="M13" s="90"/>
      <c r="N13" s="90"/>
      <c r="O13" s="90"/>
      <c r="P13" s="90"/>
      <c r="Q13" s="90"/>
      <c r="R13" s="90"/>
      <c r="S13" s="90"/>
      <c r="T13" s="90"/>
    </row>
    <row r="14" spans="1:20" x14ac:dyDescent="0.25">
      <c r="A14" s="54"/>
      <c r="B14" s="90"/>
      <c r="C14" s="90"/>
      <c r="D14" s="90"/>
      <c r="E14" s="90"/>
      <c r="F14" s="90"/>
      <c r="G14" s="90"/>
      <c r="H14" s="90"/>
      <c r="I14" s="90"/>
      <c r="J14" s="90"/>
      <c r="K14" s="90"/>
      <c r="L14" s="90"/>
      <c r="M14" s="90"/>
      <c r="N14" s="90"/>
      <c r="O14" s="90"/>
      <c r="P14" s="90"/>
      <c r="Q14" s="90"/>
      <c r="R14" s="90"/>
      <c r="S14" s="90"/>
      <c r="T14" s="90"/>
    </row>
    <row r="15" spans="1:20" ht="29.25" x14ac:dyDescent="0.35">
      <c r="A15" s="54"/>
      <c r="B15" s="90"/>
      <c r="C15" s="90"/>
      <c r="D15" s="91"/>
      <c r="E15" s="91"/>
      <c r="F15" s="91"/>
      <c r="G15" s="91"/>
      <c r="H15" s="91"/>
      <c r="I15" s="91"/>
      <c r="J15" s="91"/>
      <c r="K15" s="91"/>
      <c r="L15" s="91"/>
      <c r="M15" s="90"/>
      <c r="N15" s="90"/>
      <c r="O15" s="90"/>
      <c r="P15" s="90"/>
      <c r="Q15" s="90"/>
      <c r="R15" s="90"/>
      <c r="S15" s="90"/>
      <c r="T15" s="90"/>
    </row>
    <row r="16" spans="1:20" ht="49.15" customHeight="1" x14ac:dyDescent="0.35">
      <c r="A16" s="54"/>
      <c r="B16" s="90"/>
      <c r="C16" s="90"/>
      <c r="D16" s="92" t="s">
        <v>8</v>
      </c>
      <c r="E16" s="93">
        <v>0.93</v>
      </c>
      <c r="F16" s="94"/>
      <c r="G16" s="93">
        <v>0.93</v>
      </c>
      <c r="H16" s="94"/>
      <c r="I16" s="95"/>
      <c r="J16" s="96"/>
      <c r="K16" s="104">
        <f>0.93^2</f>
        <v>0.86490000000000011</v>
      </c>
      <c r="L16" s="91"/>
      <c r="M16" s="90"/>
      <c r="N16" s="90"/>
      <c r="O16" s="90"/>
      <c r="P16" s="90"/>
      <c r="Q16" s="90"/>
      <c r="R16" s="90"/>
      <c r="S16" s="90"/>
      <c r="T16" s="90"/>
    </row>
    <row r="17" spans="1:20" ht="29.25" x14ac:dyDescent="0.35">
      <c r="A17" s="54"/>
      <c r="B17" s="90"/>
      <c r="C17" s="90"/>
      <c r="D17" s="91"/>
      <c r="E17" s="91"/>
      <c r="F17" s="91"/>
      <c r="G17" s="98"/>
      <c r="H17" s="91"/>
      <c r="I17" s="91"/>
      <c r="J17" s="91"/>
      <c r="K17" s="91"/>
      <c r="L17" s="91"/>
      <c r="M17" s="90"/>
      <c r="N17" s="90"/>
      <c r="O17" s="90"/>
      <c r="P17" s="90"/>
      <c r="Q17" s="90"/>
      <c r="R17" s="90"/>
      <c r="S17" s="90"/>
      <c r="T17" s="90"/>
    </row>
    <row r="18" spans="1:20" ht="29.25" x14ac:dyDescent="0.35">
      <c r="A18" s="54"/>
      <c r="B18" s="90"/>
      <c r="C18" s="90"/>
      <c r="D18" s="91"/>
      <c r="E18" s="91"/>
      <c r="F18" s="91"/>
      <c r="G18" s="91"/>
      <c r="H18" s="91"/>
      <c r="I18" s="91"/>
      <c r="J18" s="91"/>
      <c r="K18" s="91"/>
      <c r="L18" s="91"/>
      <c r="M18" s="90"/>
      <c r="N18" s="90"/>
      <c r="O18" s="90"/>
      <c r="P18" s="90"/>
      <c r="Q18" s="90"/>
      <c r="R18" s="90"/>
      <c r="S18" s="90"/>
      <c r="T18" s="90"/>
    </row>
    <row r="19" spans="1:20" ht="29.25" x14ac:dyDescent="0.35">
      <c r="A19" s="54"/>
      <c r="B19" s="90"/>
      <c r="C19" s="90"/>
      <c r="D19" s="91"/>
      <c r="E19" s="91"/>
      <c r="F19" s="91"/>
      <c r="G19" s="91"/>
      <c r="H19" s="91"/>
      <c r="I19" s="91"/>
      <c r="J19" s="91"/>
      <c r="K19" s="91"/>
      <c r="L19" s="91"/>
      <c r="M19" s="90"/>
      <c r="N19" s="90"/>
      <c r="O19" s="90"/>
      <c r="P19" s="90"/>
      <c r="Q19" s="90"/>
      <c r="R19" s="90"/>
      <c r="S19" s="90"/>
      <c r="T19" s="90"/>
    </row>
    <row r="20" spans="1:20" ht="45.6" customHeight="1" x14ac:dyDescent="0.35">
      <c r="A20" s="54"/>
      <c r="B20" s="90"/>
      <c r="C20" s="90"/>
      <c r="D20" s="92" t="s">
        <v>9</v>
      </c>
      <c r="E20" s="93">
        <v>0.95</v>
      </c>
      <c r="F20" s="94"/>
      <c r="G20" s="93">
        <v>0.95</v>
      </c>
      <c r="H20" s="94"/>
      <c r="I20" s="93">
        <v>0.95</v>
      </c>
      <c r="J20" s="91"/>
      <c r="K20" s="97">
        <f>0.95^3</f>
        <v>0.85737499999999989</v>
      </c>
      <c r="L20" s="99"/>
      <c r="M20" s="90"/>
      <c r="N20" s="90"/>
      <c r="O20" s="90"/>
      <c r="P20" s="90"/>
      <c r="Q20" s="90"/>
      <c r="R20" s="90"/>
      <c r="S20" s="90"/>
      <c r="T20" s="90"/>
    </row>
    <row r="21" spans="1:20" ht="30" customHeight="1" x14ac:dyDescent="0.35">
      <c r="A21" s="54"/>
      <c r="B21" s="90"/>
      <c r="C21" s="90"/>
      <c r="D21" s="91"/>
      <c r="E21" s="91"/>
      <c r="F21" s="91"/>
      <c r="G21" s="91"/>
      <c r="H21" s="91"/>
      <c r="I21" s="91"/>
      <c r="J21" s="91"/>
      <c r="K21" s="91"/>
      <c r="L21" s="91"/>
      <c r="M21" s="90"/>
      <c r="N21" s="90"/>
      <c r="O21" s="90"/>
      <c r="P21" s="90"/>
      <c r="Q21" s="90"/>
      <c r="R21" s="90"/>
      <c r="S21" s="90"/>
      <c r="T21" s="90"/>
    </row>
    <row r="22" spans="1:20" ht="33.6" customHeight="1" x14ac:dyDescent="0.35">
      <c r="A22" s="54"/>
      <c r="B22" s="90"/>
      <c r="C22" s="90"/>
      <c r="D22" s="91"/>
      <c r="E22" s="91"/>
      <c r="F22" s="91"/>
      <c r="G22" s="91"/>
      <c r="H22" s="91"/>
      <c r="I22" s="91"/>
      <c r="J22" s="91"/>
      <c r="K22" s="91"/>
      <c r="L22" s="91"/>
      <c r="M22" s="90"/>
      <c r="N22" s="90"/>
      <c r="O22" s="90"/>
      <c r="P22" s="90"/>
      <c r="Q22" s="90"/>
      <c r="R22" s="90"/>
      <c r="S22" s="90"/>
      <c r="T22" s="90"/>
    </row>
    <row r="23" spans="1:20" ht="33.6" customHeight="1" x14ac:dyDescent="0.35">
      <c r="A23" s="54"/>
      <c r="B23" s="90"/>
      <c r="C23" s="90"/>
      <c r="D23" s="91"/>
      <c r="E23" s="91"/>
      <c r="F23" s="91"/>
      <c r="G23" s="91"/>
      <c r="H23" s="91"/>
      <c r="I23" s="91"/>
      <c r="J23" s="91"/>
      <c r="K23" s="91"/>
      <c r="L23" s="91"/>
      <c r="M23" s="90"/>
      <c r="N23" s="90"/>
      <c r="O23" s="90"/>
      <c r="P23" s="90"/>
      <c r="Q23" s="90"/>
      <c r="R23" s="90"/>
      <c r="S23" s="93">
        <v>0.95</v>
      </c>
      <c r="T23" s="90"/>
    </row>
    <row r="24" spans="1:20" ht="31.15" customHeight="1" x14ac:dyDescent="0.35">
      <c r="A24" s="54"/>
      <c r="B24" s="90"/>
      <c r="C24" s="90"/>
      <c r="D24" s="91"/>
      <c r="E24" s="93">
        <v>0.95</v>
      </c>
      <c r="F24" s="94"/>
      <c r="G24" s="91"/>
      <c r="H24" s="91"/>
      <c r="I24" s="93">
        <v>0.95</v>
      </c>
      <c r="J24" s="91"/>
      <c r="K24" s="91"/>
      <c r="L24" s="91"/>
      <c r="M24" s="90"/>
      <c r="N24" s="90"/>
      <c r="O24" s="90"/>
      <c r="P24" s="90"/>
      <c r="Q24" s="90"/>
      <c r="R24" s="90"/>
      <c r="S24" s="91"/>
      <c r="T24" s="90"/>
    </row>
    <row r="25" spans="1:20" ht="37.15" customHeight="1" x14ac:dyDescent="0.35">
      <c r="A25" s="54"/>
      <c r="B25" s="90"/>
      <c r="C25" s="90"/>
      <c r="D25" s="92" t="s">
        <v>20</v>
      </c>
      <c r="E25" s="91"/>
      <c r="F25" s="91"/>
      <c r="G25" s="91"/>
      <c r="H25" s="91"/>
      <c r="I25" s="91"/>
      <c r="J25" s="91"/>
      <c r="K25" s="91"/>
      <c r="L25" s="91"/>
      <c r="M25" s="90"/>
      <c r="N25" s="90"/>
      <c r="O25" s="90"/>
      <c r="P25" s="90"/>
      <c r="Q25" s="90"/>
      <c r="R25" s="90"/>
      <c r="S25" s="93">
        <v>0.9</v>
      </c>
      <c r="T25" s="90"/>
    </row>
    <row r="26" spans="1:20" ht="35.450000000000003" customHeight="1" x14ac:dyDescent="0.35">
      <c r="A26" s="54"/>
      <c r="B26" s="100"/>
      <c r="C26" s="100"/>
      <c r="D26" s="94"/>
      <c r="E26" s="93">
        <v>0.9</v>
      </c>
      <c r="F26" s="94"/>
      <c r="G26" s="93">
        <v>0.95</v>
      </c>
      <c r="H26" s="94"/>
      <c r="I26" s="93">
        <v>0.9</v>
      </c>
      <c r="J26" s="91"/>
      <c r="K26" s="97">
        <f>I28*G26*E28</f>
        <v>0.94052374999999988</v>
      </c>
      <c r="L26" s="91"/>
      <c r="M26" s="90"/>
      <c r="N26" s="90"/>
      <c r="O26" s="90"/>
      <c r="P26" s="90"/>
      <c r="Q26" s="90"/>
      <c r="R26" s="90"/>
      <c r="S26" s="91"/>
      <c r="T26" s="90"/>
    </row>
    <row r="27" spans="1:20" ht="15" customHeight="1" x14ac:dyDescent="0.35">
      <c r="A27" s="54"/>
      <c r="B27" s="100"/>
      <c r="C27" s="100"/>
      <c r="D27" s="91"/>
      <c r="E27" s="91"/>
      <c r="F27" s="91"/>
      <c r="G27" s="91"/>
      <c r="H27" s="91"/>
      <c r="I27" s="91"/>
      <c r="J27" s="91"/>
      <c r="K27" s="91"/>
      <c r="L27" s="91"/>
      <c r="M27" s="90"/>
      <c r="N27" s="90"/>
      <c r="O27" s="90"/>
      <c r="P27" s="90"/>
      <c r="Q27" s="90"/>
      <c r="R27" s="90"/>
      <c r="S27" s="179">
        <f>0.9+(1-0.9)*0.95</f>
        <v>0.995</v>
      </c>
      <c r="T27" s="90"/>
    </row>
    <row r="28" spans="1:20" ht="33.75" customHeight="1" x14ac:dyDescent="0.35">
      <c r="A28" s="54"/>
      <c r="B28" s="100"/>
      <c r="C28" s="100"/>
      <c r="D28" s="91"/>
      <c r="E28" s="101">
        <f>E26+(1-E26)*E24</f>
        <v>0.995</v>
      </c>
      <c r="F28" s="91"/>
      <c r="G28" s="91"/>
      <c r="H28" s="91"/>
      <c r="I28" s="101">
        <f>I26+(1-I26)*I24</f>
        <v>0.995</v>
      </c>
      <c r="J28" s="91"/>
      <c r="K28" s="91"/>
      <c r="L28" s="91"/>
      <c r="M28" s="90"/>
      <c r="N28" s="90"/>
      <c r="O28" s="90"/>
      <c r="P28" s="90"/>
      <c r="Q28" s="90"/>
      <c r="R28" s="90"/>
      <c r="S28" s="179"/>
      <c r="T28" s="90"/>
    </row>
    <row r="29" spans="1:20" ht="20.25" customHeight="1" x14ac:dyDescent="0.35">
      <c r="A29" s="54"/>
      <c r="B29" s="100"/>
      <c r="C29" s="100"/>
      <c r="D29" s="91"/>
      <c r="E29" s="91"/>
      <c r="F29" s="91"/>
      <c r="G29" s="91"/>
      <c r="H29" s="91"/>
      <c r="I29" s="91"/>
      <c r="J29" s="91"/>
      <c r="K29" s="91"/>
      <c r="L29" s="91"/>
      <c r="M29" s="90"/>
      <c r="N29" s="90"/>
      <c r="O29" s="90"/>
      <c r="P29" s="90"/>
      <c r="Q29" s="90"/>
      <c r="R29" s="90"/>
      <c r="S29" s="90"/>
      <c r="T29" s="90"/>
    </row>
    <row r="30" spans="1:20" ht="28.5" customHeight="1" x14ac:dyDescent="0.35">
      <c r="A30" s="54"/>
      <c r="B30" s="100"/>
      <c r="C30" s="100"/>
      <c r="D30" s="91"/>
      <c r="E30" s="91"/>
      <c r="F30" s="91"/>
      <c r="G30" s="91"/>
      <c r="H30" s="91"/>
      <c r="I30" s="91"/>
      <c r="J30" s="91"/>
      <c r="K30" s="91"/>
      <c r="L30" s="91"/>
      <c r="M30" s="90"/>
      <c r="N30" s="90"/>
      <c r="O30" s="90"/>
      <c r="P30" s="90"/>
      <c r="Q30" s="90"/>
      <c r="R30" s="90"/>
      <c r="S30" s="90"/>
      <c r="T30" s="90"/>
    </row>
    <row r="31" spans="1:20" ht="28.5" customHeight="1" x14ac:dyDescent="0.35">
      <c r="A31" s="54"/>
      <c r="B31" s="100"/>
      <c r="C31" s="90"/>
      <c r="D31" s="91"/>
      <c r="E31" s="91"/>
      <c r="F31" s="91"/>
      <c r="G31" s="91"/>
      <c r="H31" s="91"/>
      <c r="I31" s="91"/>
      <c r="J31" s="91"/>
      <c r="K31" s="91"/>
      <c r="L31" s="91"/>
      <c r="M31" s="90"/>
      <c r="N31" s="90"/>
      <c r="O31" s="90"/>
      <c r="P31" s="90"/>
      <c r="Q31" s="90"/>
      <c r="R31" s="90"/>
      <c r="S31" s="90"/>
      <c r="T31" s="90"/>
    </row>
    <row r="32" spans="1:20" ht="35.450000000000003" customHeight="1" x14ac:dyDescent="0.35">
      <c r="A32" s="54"/>
      <c r="B32" s="90"/>
      <c r="C32" s="102"/>
      <c r="D32" s="91"/>
      <c r="E32" s="93">
        <v>0.9</v>
      </c>
      <c r="F32" s="94"/>
      <c r="G32" s="93">
        <v>0.9</v>
      </c>
      <c r="H32" s="91"/>
      <c r="I32" s="93">
        <v>0.9</v>
      </c>
      <c r="J32" s="91"/>
      <c r="K32" s="91"/>
      <c r="L32" s="91"/>
      <c r="M32" s="90"/>
      <c r="N32" s="90"/>
      <c r="O32" s="90"/>
      <c r="P32" s="90"/>
      <c r="Q32" s="90"/>
      <c r="R32" s="90"/>
      <c r="S32" s="90"/>
      <c r="T32" s="90"/>
    </row>
    <row r="33" spans="1:20" ht="29.25" x14ac:dyDescent="0.35">
      <c r="A33" s="54"/>
      <c r="B33" s="90"/>
      <c r="C33" s="100"/>
      <c r="D33" s="92" t="s">
        <v>21</v>
      </c>
      <c r="E33" s="91"/>
      <c r="F33" s="91"/>
      <c r="G33" s="91"/>
      <c r="H33" s="91"/>
      <c r="I33" s="91"/>
      <c r="J33" s="91"/>
      <c r="K33" s="91"/>
      <c r="L33" s="91"/>
      <c r="M33" s="90"/>
      <c r="N33" s="90"/>
      <c r="O33" s="90"/>
      <c r="P33" s="90"/>
      <c r="Q33" s="90"/>
      <c r="R33" s="90"/>
      <c r="S33" s="90"/>
      <c r="T33" s="90"/>
    </row>
    <row r="34" spans="1:20" ht="29.25" x14ac:dyDescent="0.35">
      <c r="A34" s="54"/>
      <c r="B34" s="90"/>
      <c r="C34" s="100"/>
      <c r="D34" s="94"/>
      <c r="E34" s="93">
        <v>0.9</v>
      </c>
      <c r="F34" s="94"/>
      <c r="G34" s="93">
        <v>0.9</v>
      </c>
      <c r="H34" s="94"/>
      <c r="I34" s="93">
        <v>0.9</v>
      </c>
      <c r="J34" s="91"/>
      <c r="K34" s="91"/>
      <c r="L34" s="91"/>
      <c r="M34" s="90"/>
      <c r="N34" s="90"/>
      <c r="O34" s="90"/>
      <c r="P34" s="90"/>
      <c r="Q34" s="90"/>
      <c r="R34" s="90"/>
      <c r="S34" s="90"/>
      <c r="T34" s="90"/>
    </row>
    <row r="35" spans="1:20" ht="25.5" customHeight="1" x14ac:dyDescent="0.35">
      <c r="A35" s="54"/>
      <c r="B35" s="90"/>
      <c r="C35" s="100"/>
      <c r="D35" s="91"/>
      <c r="E35" s="91"/>
      <c r="F35" s="91"/>
      <c r="G35" s="91"/>
      <c r="H35" s="91"/>
      <c r="I35" s="91"/>
      <c r="J35" s="91"/>
      <c r="K35" s="91"/>
      <c r="L35" s="91"/>
      <c r="M35" s="90"/>
      <c r="N35" s="90"/>
      <c r="O35" s="90"/>
      <c r="P35" s="90"/>
      <c r="Q35" s="90"/>
      <c r="R35" s="90"/>
      <c r="S35" s="90"/>
      <c r="T35" s="90"/>
    </row>
    <row r="36" spans="1:20" ht="42" customHeight="1" x14ac:dyDescent="0.35">
      <c r="A36" s="54"/>
      <c r="B36" s="90"/>
      <c r="C36" s="100"/>
      <c r="D36" s="91"/>
      <c r="E36" s="101">
        <f>E34+(1-E34)*E32</f>
        <v>0.99</v>
      </c>
      <c r="F36" s="91"/>
      <c r="G36" s="101">
        <f>G34+(1-G34)*G32</f>
        <v>0.99</v>
      </c>
      <c r="H36" s="91"/>
      <c r="I36" s="101">
        <f>I34+(1-I34)*I32</f>
        <v>0.99</v>
      </c>
      <c r="J36" s="91"/>
      <c r="K36" s="97">
        <f>0.99^3</f>
        <v>0.97029899999999991</v>
      </c>
      <c r="L36" s="91"/>
      <c r="M36" s="90"/>
      <c r="N36" s="90"/>
      <c r="O36" s="90"/>
      <c r="P36" s="90"/>
      <c r="Q36" s="90"/>
      <c r="R36" s="90"/>
      <c r="S36" s="90"/>
      <c r="T36" s="90"/>
    </row>
    <row r="37" spans="1:20" ht="27.75" customHeight="1" x14ac:dyDescent="0.35">
      <c r="A37" s="54"/>
      <c r="B37" s="90"/>
      <c r="C37" s="100"/>
      <c r="D37" s="91"/>
      <c r="E37" s="91"/>
      <c r="F37" s="91"/>
      <c r="G37" s="91"/>
      <c r="H37" s="91"/>
      <c r="I37" s="91"/>
      <c r="J37" s="91"/>
      <c r="K37" s="91"/>
      <c r="L37" s="91"/>
      <c r="M37" s="90"/>
      <c r="N37" s="90"/>
      <c r="O37" s="90"/>
      <c r="P37" s="90"/>
      <c r="Q37" s="90"/>
      <c r="R37" s="90"/>
      <c r="S37" s="90"/>
      <c r="T37" s="90"/>
    </row>
    <row r="38" spans="1:20" ht="27" customHeight="1" x14ac:dyDescent="0.35">
      <c r="A38" s="54"/>
      <c r="B38" s="90"/>
      <c r="C38" s="100"/>
      <c r="D38" s="91"/>
      <c r="E38" s="91"/>
      <c r="F38" s="91"/>
      <c r="G38" s="91"/>
      <c r="H38" s="91"/>
      <c r="I38" s="91"/>
      <c r="J38" s="91"/>
      <c r="K38" s="91"/>
      <c r="L38" s="91"/>
      <c r="M38" s="90"/>
      <c r="N38" s="90"/>
      <c r="O38" s="90"/>
      <c r="P38" s="90"/>
      <c r="Q38" s="90"/>
      <c r="R38" s="90"/>
      <c r="S38" s="90"/>
      <c r="T38" s="90"/>
    </row>
    <row r="39" spans="1:20" ht="27" customHeight="1" x14ac:dyDescent="0.35">
      <c r="A39" s="54"/>
      <c r="B39" s="90"/>
      <c r="C39" s="100"/>
      <c r="D39" s="91"/>
      <c r="E39" s="91"/>
      <c r="F39" s="91"/>
      <c r="G39" s="91"/>
      <c r="H39" s="91"/>
      <c r="I39" s="91"/>
      <c r="J39" s="91"/>
      <c r="K39" s="91"/>
      <c r="L39" s="91"/>
      <c r="M39" s="90"/>
      <c r="N39" s="90"/>
      <c r="O39" s="90"/>
      <c r="P39" s="90"/>
      <c r="Q39" s="90"/>
      <c r="R39" s="90"/>
      <c r="S39" s="90"/>
      <c r="T39" s="90"/>
    </row>
    <row r="40" spans="1:20" ht="36.6" customHeight="1" x14ac:dyDescent="0.35">
      <c r="A40" s="54"/>
      <c r="B40" s="90"/>
      <c r="C40" s="100"/>
      <c r="D40" s="91"/>
      <c r="E40" s="93">
        <v>0.9</v>
      </c>
      <c r="F40" s="94"/>
      <c r="G40" s="93">
        <v>0.9</v>
      </c>
      <c r="H40" s="91"/>
      <c r="I40" s="93">
        <v>0.9</v>
      </c>
      <c r="J40" s="91"/>
      <c r="K40" s="91"/>
      <c r="L40" s="91"/>
      <c r="M40" s="90"/>
      <c r="N40" s="90"/>
      <c r="O40" s="90"/>
      <c r="P40" s="90"/>
      <c r="Q40" s="90"/>
      <c r="R40" s="90"/>
      <c r="S40" s="90"/>
      <c r="T40" s="90"/>
    </row>
    <row r="41" spans="1:20" ht="29.25" x14ac:dyDescent="0.35">
      <c r="A41" s="54"/>
      <c r="B41" s="90"/>
      <c r="C41" s="90"/>
      <c r="D41" s="92" t="s">
        <v>27</v>
      </c>
      <c r="E41" s="91"/>
      <c r="F41" s="91"/>
      <c r="G41" s="91"/>
      <c r="H41" s="91"/>
      <c r="I41" s="91"/>
      <c r="J41" s="91"/>
      <c r="K41" s="93">
        <v>0.9</v>
      </c>
      <c r="L41" s="91"/>
      <c r="M41" s="90"/>
      <c r="N41" s="90"/>
      <c r="O41" s="90"/>
      <c r="P41" s="90"/>
      <c r="Q41" s="105"/>
      <c r="R41" s="105">
        <v>37</v>
      </c>
      <c r="S41" s="106"/>
      <c r="T41" s="106"/>
    </row>
    <row r="42" spans="1:20" ht="29.25" x14ac:dyDescent="0.35">
      <c r="A42" s="54"/>
      <c r="B42" s="90"/>
      <c r="C42" s="90"/>
      <c r="D42" s="94"/>
      <c r="E42" s="93">
        <v>0.9</v>
      </c>
      <c r="F42" s="94"/>
      <c r="G42" s="93">
        <v>0.9</v>
      </c>
      <c r="H42" s="94"/>
      <c r="I42" s="93">
        <v>0.9</v>
      </c>
      <c r="J42" s="91"/>
      <c r="K42" s="91"/>
      <c r="L42" s="91"/>
      <c r="M42" s="90"/>
      <c r="N42" s="90"/>
      <c r="O42" s="90"/>
      <c r="P42" s="90"/>
      <c r="Q42" s="105"/>
      <c r="R42" s="105">
        <v>43</v>
      </c>
      <c r="S42" s="106"/>
      <c r="T42" s="106"/>
    </row>
    <row r="43" spans="1:20" ht="29.25" x14ac:dyDescent="0.35">
      <c r="A43" s="54"/>
      <c r="B43" s="90"/>
      <c r="C43" s="90"/>
      <c r="D43" s="91"/>
      <c r="E43" s="91"/>
      <c r="F43" s="91"/>
      <c r="G43" s="91"/>
      <c r="H43" s="91"/>
      <c r="I43" s="91"/>
      <c r="J43" s="91"/>
      <c r="K43" s="91"/>
      <c r="L43" s="91"/>
      <c r="M43" s="90"/>
      <c r="N43" s="90"/>
      <c r="O43" s="90"/>
      <c r="P43" s="90"/>
      <c r="Q43" s="105"/>
      <c r="R43" s="105">
        <v>61</v>
      </c>
      <c r="S43" s="106"/>
      <c r="T43" s="106"/>
    </row>
    <row r="44" spans="1:20" ht="29.25" x14ac:dyDescent="0.35">
      <c r="A44" s="54"/>
      <c r="B44" s="90"/>
      <c r="C44" s="90"/>
      <c r="D44" s="91"/>
      <c r="F44" s="91"/>
      <c r="G44" s="91"/>
      <c r="H44" s="91"/>
      <c r="I44" s="91"/>
      <c r="J44" s="91"/>
      <c r="K44" s="101">
        <f>0.9*0.9*0.9</f>
        <v>0.72900000000000009</v>
      </c>
      <c r="L44" s="91"/>
      <c r="M44" s="90"/>
      <c r="N44" s="90"/>
      <c r="O44" s="90"/>
      <c r="P44" s="90"/>
      <c r="Q44" s="105"/>
      <c r="R44" s="105">
        <v>30</v>
      </c>
      <c r="S44" s="106"/>
      <c r="T44" s="106"/>
    </row>
    <row r="45" spans="1:20" ht="29.25" x14ac:dyDescent="0.35">
      <c r="A45" s="54"/>
      <c r="B45" s="90"/>
      <c r="C45" s="90"/>
      <c r="D45" s="91"/>
      <c r="E45" s="91"/>
      <c r="F45" s="91"/>
      <c r="G45" s="91"/>
      <c r="H45" s="91"/>
      <c r="I45" s="91"/>
      <c r="J45" s="91"/>
      <c r="K45" s="91"/>
      <c r="L45" s="91"/>
      <c r="M45" s="101">
        <v>0.9</v>
      </c>
      <c r="N45" s="90"/>
      <c r="O45" s="90"/>
      <c r="P45" s="90"/>
      <c r="Q45" s="107"/>
      <c r="R45" s="106"/>
      <c r="S45" s="106"/>
      <c r="T45" s="106"/>
    </row>
    <row r="46" spans="1:20" ht="29.25" x14ac:dyDescent="0.35">
      <c r="A46" s="54"/>
      <c r="B46" s="90"/>
      <c r="C46" s="90"/>
      <c r="D46" s="91"/>
      <c r="E46" s="91"/>
      <c r="F46" s="91"/>
      <c r="G46" s="91"/>
      <c r="H46" s="91"/>
      <c r="I46" s="91"/>
      <c r="J46" s="91"/>
      <c r="K46" s="101">
        <f>0.9*0.9*0.9</f>
        <v>0.72900000000000009</v>
      </c>
      <c r="L46" s="91"/>
      <c r="M46" s="90"/>
      <c r="N46" s="90"/>
      <c r="O46" s="90"/>
      <c r="P46" s="90"/>
      <c r="Q46" s="107"/>
      <c r="R46" s="106"/>
      <c r="S46" s="106"/>
      <c r="T46" s="106"/>
    </row>
    <row r="47" spans="1:20" x14ac:dyDescent="0.25">
      <c r="A47" s="54"/>
      <c r="B47" s="90"/>
      <c r="C47" s="90"/>
      <c r="D47" s="90"/>
      <c r="E47" s="90"/>
      <c r="F47" s="90"/>
      <c r="G47" s="90"/>
      <c r="H47" s="90"/>
      <c r="I47" s="90"/>
      <c r="J47" s="90"/>
      <c r="K47" s="90"/>
      <c r="L47" s="90"/>
      <c r="M47" s="90"/>
      <c r="N47" s="90"/>
      <c r="O47" s="90"/>
      <c r="P47" s="90"/>
      <c r="Q47" s="90"/>
      <c r="R47" s="90"/>
      <c r="S47" s="90"/>
      <c r="T47" s="90"/>
    </row>
    <row r="48" spans="1:20" x14ac:dyDescent="0.25">
      <c r="A48" s="54"/>
      <c r="B48" s="90"/>
      <c r="C48" s="90"/>
      <c r="D48" s="90"/>
      <c r="E48" s="90"/>
      <c r="F48" s="90"/>
      <c r="G48" s="90"/>
      <c r="H48" s="90"/>
      <c r="I48" s="90"/>
      <c r="J48" s="90"/>
      <c r="K48" s="90"/>
      <c r="L48" s="90"/>
      <c r="M48" s="90"/>
      <c r="N48" s="90"/>
      <c r="O48" s="90"/>
      <c r="P48" s="90"/>
      <c r="Q48" s="90"/>
      <c r="R48" s="90"/>
      <c r="S48" s="90"/>
      <c r="T48" s="90"/>
    </row>
    <row r="49" spans="2:22" x14ac:dyDescent="0.25">
      <c r="B49" s="31"/>
      <c r="C49" s="31"/>
      <c r="D49" s="31"/>
      <c r="E49" s="31"/>
      <c r="F49" s="31"/>
      <c r="G49" s="31"/>
      <c r="H49" s="31"/>
      <c r="I49" s="31"/>
      <c r="J49" s="31"/>
      <c r="K49" s="31"/>
      <c r="L49" s="31"/>
      <c r="M49" s="31"/>
      <c r="N49" s="31"/>
      <c r="O49" s="31"/>
      <c r="P49" s="31"/>
      <c r="Q49" s="31"/>
      <c r="R49" s="31"/>
      <c r="S49" s="31"/>
      <c r="T49" s="31"/>
      <c r="V49" s="27"/>
    </row>
    <row r="50" spans="2:22" x14ac:dyDescent="0.25">
      <c r="B50" s="31"/>
      <c r="C50" s="31"/>
      <c r="D50" s="31"/>
      <c r="E50" s="31"/>
      <c r="F50" s="31"/>
      <c r="G50" s="31"/>
      <c r="H50" s="31"/>
      <c r="I50" s="31"/>
      <c r="J50" s="31"/>
      <c r="K50" s="31"/>
      <c r="L50" s="31"/>
      <c r="M50" s="31"/>
      <c r="N50" s="31"/>
      <c r="O50" s="31"/>
      <c r="P50" s="31"/>
      <c r="Q50" s="31"/>
      <c r="R50" s="31"/>
      <c r="S50" s="31"/>
      <c r="T50" s="31"/>
    </row>
    <row r="51" spans="2:22" ht="29.25" x14ac:dyDescent="0.25">
      <c r="K51" s="123">
        <f>K44</f>
        <v>0.72900000000000009</v>
      </c>
    </row>
    <row r="54" spans="2:22" ht="29.25" x14ac:dyDescent="0.25">
      <c r="K54" s="123">
        <f>M45</f>
        <v>0.9</v>
      </c>
    </row>
    <row r="55" spans="2:22" ht="29.25" customHeight="1" x14ac:dyDescent="0.25"/>
    <row r="57" spans="2:22" ht="29.25" x14ac:dyDescent="0.25">
      <c r="J57" s="180">
        <f>K46</f>
        <v>0.72900000000000009</v>
      </c>
      <c r="K57" s="180"/>
    </row>
    <row r="62" spans="2:22" ht="29.25" x14ac:dyDescent="0.25">
      <c r="K62" s="112">
        <f>K51</f>
        <v>0.72900000000000009</v>
      </c>
    </row>
    <row r="63" spans="2:22" ht="29.25" x14ac:dyDescent="0.25">
      <c r="M63" s="123">
        <f>0.729+0.729*(1-0.9)</f>
        <v>0.80189999999999995</v>
      </c>
    </row>
    <row r="64" spans="2:22" ht="29.25" x14ac:dyDescent="0.25">
      <c r="K64" s="112">
        <f>K54</f>
        <v>0.9</v>
      </c>
    </row>
    <row r="70" spans="10:13" ht="29.25" x14ac:dyDescent="0.25">
      <c r="K70" s="123">
        <f>0.729+0.729*(1-0.9)</f>
        <v>0.80189999999999995</v>
      </c>
    </row>
    <row r="71" spans="10:13" x14ac:dyDescent="0.25">
      <c r="M71" s="178">
        <f>0.729+0.729*(1-0.8019)</f>
        <v>0.87341489999999999</v>
      </c>
    </row>
    <row r="72" spans="10:13" x14ac:dyDescent="0.25">
      <c r="M72" s="178"/>
    </row>
    <row r="74" spans="10:13" ht="29.25" x14ac:dyDescent="0.25">
      <c r="J74" s="180">
        <f>J57</f>
        <v>0.72900000000000009</v>
      </c>
      <c r="K74" s="180"/>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
  <sheetViews>
    <sheetView showRowColHeaders="0" workbookViewId="0"/>
  </sheetViews>
  <sheetFormatPr defaultColWidth="9.140625" defaultRowHeight="15" x14ac:dyDescent="0.25"/>
  <cols>
    <col min="1" max="16384" width="9.140625" style="7"/>
  </cols>
  <sheetData/>
  <sheetProtection password="C7B2" sheet="1" objects="1" scenarios="1"/>
  <pageMargins left="0.7" right="0.7" top="0.75" bottom="0.75" header="0.3" footer="0.3"/>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4:V52"/>
  <sheetViews>
    <sheetView zoomScale="60" zoomScaleNormal="60" workbookViewId="0"/>
  </sheetViews>
  <sheetFormatPr defaultColWidth="9.140625" defaultRowHeight="15" x14ac:dyDescent="0.25"/>
  <cols>
    <col min="1" max="4" width="9.140625" style="1"/>
    <col min="5" max="5" width="25.5703125" style="1" customWidth="1"/>
    <col min="6" max="6" width="12.28515625" style="1" customWidth="1"/>
    <col min="7" max="7" width="27" style="1" customWidth="1"/>
    <col min="8" max="8" width="9.140625" style="1"/>
    <col min="9" max="9" width="24.42578125" style="1" customWidth="1"/>
    <col min="10" max="10" width="9.140625" style="1"/>
    <col min="11" max="11" width="27" style="1" customWidth="1"/>
    <col min="12" max="12" width="13.7109375" style="1" customWidth="1"/>
    <col min="13" max="13" width="21.8554687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0" width="9.140625" style="1"/>
    <col min="261" max="261" width="14.140625" style="1" bestFit="1" customWidth="1"/>
    <col min="262" max="262" width="9.140625" style="1"/>
    <col min="263" max="263" width="14.140625" style="1" bestFit="1" customWidth="1"/>
    <col min="264" max="264" width="9.140625" style="1"/>
    <col min="265" max="265" width="14.140625" style="1" bestFit="1" customWidth="1"/>
    <col min="266" max="266" width="9.140625" style="1"/>
    <col min="267" max="267" width="14.140625" style="1" bestFit="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6" width="9.140625" style="1"/>
    <col min="517" max="517" width="14.140625" style="1" bestFit="1" customWidth="1"/>
    <col min="518" max="518" width="9.140625" style="1"/>
    <col min="519" max="519" width="14.140625" style="1" bestFit="1" customWidth="1"/>
    <col min="520" max="520" width="9.140625" style="1"/>
    <col min="521" max="521" width="14.140625" style="1" bestFit="1" customWidth="1"/>
    <col min="522" max="522" width="9.140625" style="1"/>
    <col min="523" max="523" width="14.140625" style="1" bestFit="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2" width="9.140625" style="1"/>
    <col min="773" max="773" width="14.140625" style="1" bestFit="1" customWidth="1"/>
    <col min="774" max="774" width="9.140625" style="1"/>
    <col min="775" max="775" width="14.140625" style="1" bestFit="1" customWidth="1"/>
    <col min="776" max="776" width="9.140625" style="1"/>
    <col min="777" max="777" width="14.140625" style="1" bestFit="1" customWidth="1"/>
    <col min="778" max="778" width="9.140625" style="1"/>
    <col min="779" max="779" width="14.140625" style="1" bestFit="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28" width="9.140625" style="1"/>
    <col min="1029" max="1029" width="14.140625" style="1" bestFit="1" customWidth="1"/>
    <col min="1030" max="1030" width="9.140625" style="1"/>
    <col min="1031" max="1031" width="14.140625" style="1" bestFit="1" customWidth="1"/>
    <col min="1032" max="1032" width="9.140625" style="1"/>
    <col min="1033" max="1033" width="14.140625" style="1" bestFit="1" customWidth="1"/>
    <col min="1034" max="1034" width="9.140625" style="1"/>
    <col min="1035" max="1035" width="14.140625" style="1" bestFit="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4" width="9.140625" style="1"/>
    <col min="1285" max="1285" width="14.140625" style="1" bestFit="1" customWidth="1"/>
    <col min="1286" max="1286" width="9.140625" style="1"/>
    <col min="1287" max="1287" width="14.140625" style="1" bestFit="1" customWidth="1"/>
    <col min="1288" max="1288" width="9.140625" style="1"/>
    <col min="1289" max="1289" width="14.140625" style="1" bestFit="1" customWidth="1"/>
    <col min="1290" max="1290" width="9.140625" style="1"/>
    <col min="1291" max="1291" width="14.140625" style="1" bestFit="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0" width="9.140625" style="1"/>
    <col min="1541" max="1541" width="14.140625" style="1" bestFit="1" customWidth="1"/>
    <col min="1542" max="1542" width="9.140625" style="1"/>
    <col min="1543" max="1543" width="14.140625" style="1" bestFit="1" customWidth="1"/>
    <col min="1544" max="1544" width="9.140625" style="1"/>
    <col min="1545" max="1545" width="14.140625" style="1" bestFit="1" customWidth="1"/>
    <col min="1546" max="1546" width="9.140625" style="1"/>
    <col min="1547" max="1547" width="14.140625" style="1" bestFit="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6" width="9.140625" style="1"/>
    <col min="1797" max="1797" width="14.140625" style="1" bestFit="1" customWidth="1"/>
    <col min="1798" max="1798" width="9.140625" style="1"/>
    <col min="1799" max="1799" width="14.140625" style="1" bestFit="1" customWidth="1"/>
    <col min="1800" max="1800" width="9.140625" style="1"/>
    <col min="1801" max="1801" width="14.140625" style="1" bestFit="1" customWidth="1"/>
    <col min="1802" max="1802" width="9.140625" style="1"/>
    <col min="1803" max="1803" width="14.140625" style="1" bestFit="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2" width="9.140625" style="1"/>
    <col min="2053" max="2053" width="14.140625" style="1" bestFit="1" customWidth="1"/>
    <col min="2054" max="2054" width="9.140625" style="1"/>
    <col min="2055" max="2055" width="14.140625" style="1" bestFit="1" customWidth="1"/>
    <col min="2056" max="2056" width="9.140625" style="1"/>
    <col min="2057" max="2057" width="14.140625" style="1" bestFit="1" customWidth="1"/>
    <col min="2058" max="2058" width="9.140625" style="1"/>
    <col min="2059" max="2059" width="14.140625" style="1" bestFit="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08" width="9.140625" style="1"/>
    <col min="2309" max="2309" width="14.140625" style="1" bestFit="1" customWidth="1"/>
    <col min="2310" max="2310" width="9.140625" style="1"/>
    <col min="2311" max="2311" width="14.140625" style="1" bestFit="1" customWidth="1"/>
    <col min="2312" max="2312" width="9.140625" style="1"/>
    <col min="2313" max="2313" width="14.140625" style="1" bestFit="1" customWidth="1"/>
    <col min="2314" max="2314" width="9.140625" style="1"/>
    <col min="2315" max="2315" width="14.140625" style="1" bestFit="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4" width="9.140625" style="1"/>
    <col min="2565" max="2565" width="14.140625" style="1" bestFit="1" customWidth="1"/>
    <col min="2566" max="2566" width="9.140625" style="1"/>
    <col min="2567" max="2567" width="14.140625" style="1" bestFit="1" customWidth="1"/>
    <col min="2568" max="2568" width="9.140625" style="1"/>
    <col min="2569" max="2569" width="14.140625" style="1" bestFit="1" customWidth="1"/>
    <col min="2570" max="2570" width="9.140625" style="1"/>
    <col min="2571" max="2571" width="14.140625" style="1" bestFit="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0" width="9.140625" style="1"/>
    <col min="2821" max="2821" width="14.140625" style="1" bestFit="1" customWidth="1"/>
    <col min="2822" max="2822" width="9.140625" style="1"/>
    <col min="2823" max="2823" width="14.140625" style="1" bestFit="1" customWidth="1"/>
    <col min="2824" max="2824" width="9.140625" style="1"/>
    <col min="2825" max="2825" width="14.140625" style="1" bestFit="1" customWidth="1"/>
    <col min="2826" max="2826" width="9.140625" style="1"/>
    <col min="2827" max="2827" width="14.140625" style="1" bestFit="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6" width="9.140625" style="1"/>
    <col min="3077" max="3077" width="14.140625" style="1" bestFit="1" customWidth="1"/>
    <col min="3078" max="3078" width="9.140625" style="1"/>
    <col min="3079" max="3079" width="14.140625" style="1" bestFit="1" customWidth="1"/>
    <col min="3080" max="3080" width="9.140625" style="1"/>
    <col min="3081" max="3081" width="14.140625" style="1" bestFit="1" customWidth="1"/>
    <col min="3082" max="3082" width="9.140625" style="1"/>
    <col min="3083" max="3083" width="14.140625" style="1" bestFit="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2" width="9.140625" style="1"/>
    <col min="3333" max="3333" width="14.140625" style="1" bestFit="1" customWidth="1"/>
    <col min="3334" max="3334" width="9.140625" style="1"/>
    <col min="3335" max="3335" width="14.140625" style="1" bestFit="1" customWidth="1"/>
    <col min="3336" max="3336" width="9.140625" style="1"/>
    <col min="3337" max="3337" width="14.140625" style="1" bestFit="1" customWidth="1"/>
    <col min="3338" max="3338" width="9.140625" style="1"/>
    <col min="3339" max="3339" width="14.140625" style="1" bestFit="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88" width="9.140625" style="1"/>
    <col min="3589" max="3589" width="14.140625" style="1" bestFit="1" customWidth="1"/>
    <col min="3590" max="3590" width="9.140625" style="1"/>
    <col min="3591" max="3591" width="14.140625" style="1" bestFit="1" customWidth="1"/>
    <col min="3592" max="3592" width="9.140625" style="1"/>
    <col min="3593" max="3593" width="14.140625" style="1" bestFit="1" customWidth="1"/>
    <col min="3594" max="3594" width="9.140625" style="1"/>
    <col min="3595" max="3595" width="14.140625" style="1" bestFit="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4" width="9.140625" style="1"/>
    <col min="3845" max="3845" width="14.140625" style="1" bestFit="1" customWidth="1"/>
    <col min="3846" max="3846" width="9.140625" style="1"/>
    <col min="3847" max="3847" width="14.140625" style="1" bestFit="1" customWidth="1"/>
    <col min="3848" max="3848" width="9.140625" style="1"/>
    <col min="3849" max="3849" width="14.140625" style="1" bestFit="1" customWidth="1"/>
    <col min="3850" max="3850" width="9.140625" style="1"/>
    <col min="3851" max="3851" width="14.140625" style="1" bestFit="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0" width="9.140625" style="1"/>
    <col min="4101" max="4101" width="14.140625" style="1" bestFit="1" customWidth="1"/>
    <col min="4102" max="4102" width="9.140625" style="1"/>
    <col min="4103" max="4103" width="14.140625" style="1" bestFit="1" customWidth="1"/>
    <col min="4104" max="4104" width="9.140625" style="1"/>
    <col min="4105" max="4105" width="14.140625" style="1" bestFit="1" customWidth="1"/>
    <col min="4106" max="4106" width="9.140625" style="1"/>
    <col min="4107" max="4107" width="14.140625" style="1" bestFit="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6" width="9.140625" style="1"/>
    <col min="4357" max="4357" width="14.140625" style="1" bestFit="1" customWidth="1"/>
    <col min="4358" max="4358" width="9.140625" style="1"/>
    <col min="4359" max="4359" width="14.140625" style="1" bestFit="1" customWidth="1"/>
    <col min="4360" max="4360" width="9.140625" style="1"/>
    <col min="4361" max="4361" width="14.140625" style="1" bestFit="1" customWidth="1"/>
    <col min="4362" max="4362" width="9.140625" style="1"/>
    <col min="4363" max="4363" width="14.140625" style="1" bestFit="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2" width="9.140625" style="1"/>
    <col min="4613" max="4613" width="14.140625" style="1" bestFit="1" customWidth="1"/>
    <col min="4614" max="4614" width="9.140625" style="1"/>
    <col min="4615" max="4615" width="14.140625" style="1" bestFit="1" customWidth="1"/>
    <col min="4616" max="4616" width="9.140625" style="1"/>
    <col min="4617" max="4617" width="14.140625" style="1" bestFit="1" customWidth="1"/>
    <col min="4618" max="4618" width="9.140625" style="1"/>
    <col min="4619" max="4619" width="14.140625" style="1" bestFit="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68" width="9.140625" style="1"/>
    <col min="4869" max="4869" width="14.140625" style="1" bestFit="1" customWidth="1"/>
    <col min="4870" max="4870" width="9.140625" style="1"/>
    <col min="4871" max="4871" width="14.140625" style="1" bestFit="1" customWidth="1"/>
    <col min="4872" max="4872" width="9.140625" style="1"/>
    <col min="4873" max="4873" width="14.140625" style="1" bestFit="1" customWidth="1"/>
    <col min="4874" max="4874" width="9.140625" style="1"/>
    <col min="4875" max="4875" width="14.140625" style="1" bestFit="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4" width="9.140625" style="1"/>
    <col min="5125" max="5125" width="14.140625" style="1" bestFit="1" customWidth="1"/>
    <col min="5126" max="5126" width="9.140625" style="1"/>
    <col min="5127" max="5127" width="14.140625" style="1" bestFit="1" customWidth="1"/>
    <col min="5128" max="5128" width="9.140625" style="1"/>
    <col min="5129" max="5129" width="14.140625" style="1" bestFit="1" customWidth="1"/>
    <col min="5130" max="5130" width="9.140625" style="1"/>
    <col min="5131" max="5131" width="14.140625" style="1" bestFit="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0" width="9.140625" style="1"/>
    <col min="5381" max="5381" width="14.140625" style="1" bestFit="1" customWidth="1"/>
    <col min="5382" max="5382" width="9.140625" style="1"/>
    <col min="5383" max="5383" width="14.140625" style="1" bestFit="1" customWidth="1"/>
    <col min="5384" max="5384" width="9.140625" style="1"/>
    <col min="5385" max="5385" width="14.140625" style="1" bestFit="1" customWidth="1"/>
    <col min="5386" max="5386" width="9.140625" style="1"/>
    <col min="5387" max="5387" width="14.140625" style="1" bestFit="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6" width="9.140625" style="1"/>
    <col min="5637" max="5637" width="14.140625" style="1" bestFit="1" customWidth="1"/>
    <col min="5638" max="5638" width="9.140625" style="1"/>
    <col min="5639" max="5639" width="14.140625" style="1" bestFit="1" customWidth="1"/>
    <col min="5640" max="5640" width="9.140625" style="1"/>
    <col min="5641" max="5641" width="14.140625" style="1" bestFit="1" customWidth="1"/>
    <col min="5642" max="5642" width="9.140625" style="1"/>
    <col min="5643" max="5643" width="14.140625" style="1" bestFit="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2" width="9.140625" style="1"/>
    <col min="5893" max="5893" width="14.140625" style="1" bestFit="1" customWidth="1"/>
    <col min="5894" max="5894" width="9.140625" style="1"/>
    <col min="5895" max="5895" width="14.140625" style="1" bestFit="1" customWidth="1"/>
    <col min="5896" max="5896" width="9.140625" style="1"/>
    <col min="5897" max="5897" width="14.140625" style="1" bestFit="1" customWidth="1"/>
    <col min="5898" max="5898" width="9.140625" style="1"/>
    <col min="5899" max="5899" width="14.140625" style="1" bestFit="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48" width="9.140625" style="1"/>
    <col min="6149" max="6149" width="14.140625" style="1" bestFit="1" customWidth="1"/>
    <col min="6150" max="6150" width="9.140625" style="1"/>
    <col min="6151" max="6151" width="14.140625" style="1" bestFit="1" customWidth="1"/>
    <col min="6152" max="6152" width="9.140625" style="1"/>
    <col min="6153" max="6153" width="14.140625" style="1" bestFit="1" customWidth="1"/>
    <col min="6154" max="6154" width="9.140625" style="1"/>
    <col min="6155" max="6155" width="14.140625" style="1" bestFit="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4" width="9.140625" style="1"/>
    <col min="6405" max="6405" width="14.140625" style="1" bestFit="1" customWidth="1"/>
    <col min="6406" max="6406" width="9.140625" style="1"/>
    <col min="6407" max="6407" width="14.140625" style="1" bestFit="1" customWidth="1"/>
    <col min="6408" max="6408" width="9.140625" style="1"/>
    <col min="6409" max="6409" width="14.140625" style="1" bestFit="1" customWidth="1"/>
    <col min="6410" max="6410" width="9.140625" style="1"/>
    <col min="6411" max="6411" width="14.140625" style="1" bestFit="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0" width="9.140625" style="1"/>
    <col min="6661" max="6661" width="14.140625" style="1" bestFit="1" customWidth="1"/>
    <col min="6662" max="6662" width="9.140625" style="1"/>
    <col min="6663" max="6663" width="14.140625" style="1" bestFit="1" customWidth="1"/>
    <col min="6664" max="6664" width="9.140625" style="1"/>
    <col min="6665" max="6665" width="14.140625" style="1" bestFit="1" customWidth="1"/>
    <col min="6666" max="6666" width="9.140625" style="1"/>
    <col min="6667" max="6667" width="14.140625" style="1" bestFit="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6" width="9.140625" style="1"/>
    <col min="6917" max="6917" width="14.140625" style="1" bestFit="1" customWidth="1"/>
    <col min="6918" max="6918" width="9.140625" style="1"/>
    <col min="6919" max="6919" width="14.140625" style="1" bestFit="1" customWidth="1"/>
    <col min="6920" max="6920" width="9.140625" style="1"/>
    <col min="6921" max="6921" width="14.140625" style="1" bestFit="1" customWidth="1"/>
    <col min="6922" max="6922" width="9.140625" style="1"/>
    <col min="6923" max="6923" width="14.140625" style="1" bestFit="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2" width="9.140625" style="1"/>
    <col min="7173" max="7173" width="14.140625" style="1" bestFit="1" customWidth="1"/>
    <col min="7174" max="7174" width="9.140625" style="1"/>
    <col min="7175" max="7175" width="14.140625" style="1" bestFit="1" customWidth="1"/>
    <col min="7176" max="7176" width="9.140625" style="1"/>
    <col min="7177" max="7177" width="14.140625" style="1" bestFit="1" customWidth="1"/>
    <col min="7178" max="7178" width="9.140625" style="1"/>
    <col min="7179" max="7179" width="14.140625" style="1" bestFit="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28" width="9.140625" style="1"/>
    <col min="7429" max="7429" width="14.140625" style="1" bestFit="1" customWidth="1"/>
    <col min="7430" max="7430" width="9.140625" style="1"/>
    <col min="7431" max="7431" width="14.140625" style="1" bestFit="1" customWidth="1"/>
    <col min="7432" max="7432" width="9.140625" style="1"/>
    <col min="7433" max="7433" width="14.140625" style="1" bestFit="1" customWidth="1"/>
    <col min="7434" max="7434" width="9.140625" style="1"/>
    <col min="7435" max="7435" width="14.140625" style="1" bestFit="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4" width="9.140625" style="1"/>
    <col min="7685" max="7685" width="14.140625" style="1" bestFit="1" customWidth="1"/>
    <col min="7686" max="7686" width="9.140625" style="1"/>
    <col min="7687" max="7687" width="14.140625" style="1" bestFit="1" customWidth="1"/>
    <col min="7688" max="7688" width="9.140625" style="1"/>
    <col min="7689" max="7689" width="14.140625" style="1" bestFit="1" customWidth="1"/>
    <col min="7690" max="7690" width="9.140625" style="1"/>
    <col min="7691" max="7691" width="14.140625" style="1" bestFit="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0" width="9.140625" style="1"/>
    <col min="7941" max="7941" width="14.140625" style="1" bestFit="1" customWidth="1"/>
    <col min="7942" max="7942" width="9.140625" style="1"/>
    <col min="7943" max="7943" width="14.140625" style="1" bestFit="1" customWidth="1"/>
    <col min="7944" max="7944" width="9.140625" style="1"/>
    <col min="7945" max="7945" width="14.140625" style="1" bestFit="1" customWidth="1"/>
    <col min="7946" max="7946" width="9.140625" style="1"/>
    <col min="7947" max="7947" width="14.140625" style="1" bestFit="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6" width="9.140625" style="1"/>
    <col min="8197" max="8197" width="14.140625" style="1" bestFit="1" customWidth="1"/>
    <col min="8198" max="8198" width="9.140625" style="1"/>
    <col min="8199" max="8199" width="14.140625" style="1" bestFit="1" customWidth="1"/>
    <col min="8200" max="8200" width="9.140625" style="1"/>
    <col min="8201" max="8201" width="14.140625" style="1" bestFit="1" customWidth="1"/>
    <col min="8202" max="8202" width="9.140625" style="1"/>
    <col min="8203" max="8203" width="14.140625" style="1" bestFit="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2" width="9.140625" style="1"/>
    <col min="8453" max="8453" width="14.140625" style="1" bestFit="1" customWidth="1"/>
    <col min="8454" max="8454" width="9.140625" style="1"/>
    <col min="8455" max="8455" width="14.140625" style="1" bestFit="1" customWidth="1"/>
    <col min="8456" max="8456" width="9.140625" style="1"/>
    <col min="8457" max="8457" width="14.140625" style="1" bestFit="1" customWidth="1"/>
    <col min="8458" max="8458" width="9.140625" style="1"/>
    <col min="8459" max="8459" width="14.140625" style="1" bestFit="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08" width="9.140625" style="1"/>
    <col min="8709" max="8709" width="14.140625" style="1" bestFit="1" customWidth="1"/>
    <col min="8710" max="8710" width="9.140625" style="1"/>
    <col min="8711" max="8711" width="14.140625" style="1" bestFit="1" customWidth="1"/>
    <col min="8712" max="8712" width="9.140625" style="1"/>
    <col min="8713" max="8713" width="14.140625" style="1" bestFit="1" customWidth="1"/>
    <col min="8714" max="8714" width="9.140625" style="1"/>
    <col min="8715" max="8715" width="14.140625" style="1" bestFit="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4" width="9.140625" style="1"/>
    <col min="8965" max="8965" width="14.140625" style="1" bestFit="1" customWidth="1"/>
    <col min="8966" max="8966" width="9.140625" style="1"/>
    <col min="8967" max="8967" width="14.140625" style="1" bestFit="1" customWidth="1"/>
    <col min="8968" max="8968" width="9.140625" style="1"/>
    <col min="8969" max="8969" width="14.140625" style="1" bestFit="1" customWidth="1"/>
    <col min="8970" max="8970" width="9.140625" style="1"/>
    <col min="8971" max="8971" width="14.140625" style="1" bestFit="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0" width="9.140625" style="1"/>
    <col min="9221" max="9221" width="14.140625" style="1" bestFit="1" customWidth="1"/>
    <col min="9222" max="9222" width="9.140625" style="1"/>
    <col min="9223" max="9223" width="14.140625" style="1" bestFit="1" customWidth="1"/>
    <col min="9224" max="9224" width="9.140625" style="1"/>
    <col min="9225" max="9225" width="14.140625" style="1" bestFit="1" customWidth="1"/>
    <col min="9226" max="9226" width="9.140625" style="1"/>
    <col min="9227" max="9227" width="14.140625" style="1" bestFit="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6" width="9.140625" style="1"/>
    <col min="9477" max="9477" width="14.140625" style="1" bestFit="1" customWidth="1"/>
    <col min="9478" max="9478" width="9.140625" style="1"/>
    <col min="9479" max="9479" width="14.140625" style="1" bestFit="1" customWidth="1"/>
    <col min="9480" max="9480" width="9.140625" style="1"/>
    <col min="9481" max="9481" width="14.140625" style="1" bestFit="1" customWidth="1"/>
    <col min="9482" max="9482" width="9.140625" style="1"/>
    <col min="9483" max="9483" width="14.140625" style="1" bestFit="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2" width="9.140625" style="1"/>
    <col min="9733" max="9733" width="14.140625" style="1" bestFit="1" customWidth="1"/>
    <col min="9734" max="9734" width="9.140625" style="1"/>
    <col min="9735" max="9735" width="14.140625" style="1" bestFit="1" customWidth="1"/>
    <col min="9736" max="9736" width="9.140625" style="1"/>
    <col min="9737" max="9737" width="14.140625" style="1" bestFit="1" customWidth="1"/>
    <col min="9738" max="9738" width="9.140625" style="1"/>
    <col min="9739" max="9739" width="14.140625" style="1" bestFit="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88" width="9.140625" style="1"/>
    <col min="9989" max="9989" width="14.140625" style="1" bestFit="1" customWidth="1"/>
    <col min="9990" max="9990" width="9.140625" style="1"/>
    <col min="9991" max="9991" width="14.140625" style="1" bestFit="1" customWidth="1"/>
    <col min="9992" max="9992" width="9.140625" style="1"/>
    <col min="9993" max="9993" width="14.140625" style="1" bestFit="1" customWidth="1"/>
    <col min="9994" max="9994" width="9.140625" style="1"/>
    <col min="9995" max="9995" width="14.140625" style="1" bestFit="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4" width="9.140625" style="1"/>
    <col min="10245" max="10245" width="14.140625" style="1" bestFit="1" customWidth="1"/>
    <col min="10246" max="10246" width="9.140625" style="1"/>
    <col min="10247" max="10247" width="14.140625" style="1" bestFit="1" customWidth="1"/>
    <col min="10248" max="10248" width="9.140625" style="1"/>
    <col min="10249" max="10249" width="14.140625" style="1" bestFit="1" customWidth="1"/>
    <col min="10250" max="10250" width="9.140625" style="1"/>
    <col min="10251" max="10251" width="14.140625" style="1" bestFit="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0" width="9.140625" style="1"/>
    <col min="10501" max="10501" width="14.140625" style="1" bestFit="1" customWidth="1"/>
    <col min="10502" max="10502" width="9.140625" style="1"/>
    <col min="10503" max="10503" width="14.140625" style="1" bestFit="1" customWidth="1"/>
    <col min="10504" max="10504" width="9.140625" style="1"/>
    <col min="10505" max="10505" width="14.140625" style="1" bestFit="1" customWidth="1"/>
    <col min="10506" max="10506" width="9.140625" style="1"/>
    <col min="10507" max="10507" width="14.140625" style="1" bestFit="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6" width="9.140625" style="1"/>
    <col min="10757" max="10757" width="14.140625" style="1" bestFit="1" customWidth="1"/>
    <col min="10758" max="10758" width="9.140625" style="1"/>
    <col min="10759" max="10759" width="14.140625" style="1" bestFit="1" customWidth="1"/>
    <col min="10760" max="10760" width="9.140625" style="1"/>
    <col min="10761" max="10761" width="14.140625" style="1" bestFit="1" customWidth="1"/>
    <col min="10762" max="10762" width="9.140625" style="1"/>
    <col min="10763" max="10763" width="14.140625" style="1" bestFit="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2" width="9.140625" style="1"/>
    <col min="11013" max="11013" width="14.140625" style="1" bestFit="1" customWidth="1"/>
    <col min="11014" max="11014" width="9.140625" style="1"/>
    <col min="11015" max="11015" width="14.140625" style="1" bestFit="1" customWidth="1"/>
    <col min="11016" max="11016" width="9.140625" style="1"/>
    <col min="11017" max="11017" width="14.140625" style="1" bestFit="1" customWidth="1"/>
    <col min="11018" max="11018" width="9.140625" style="1"/>
    <col min="11019" max="11019" width="14.140625" style="1" bestFit="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68" width="9.140625" style="1"/>
    <col min="11269" max="11269" width="14.140625" style="1" bestFit="1" customWidth="1"/>
    <col min="11270" max="11270" width="9.140625" style="1"/>
    <col min="11271" max="11271" width="14.140625" style="1" bestFit="1" customWidth="1"/>
    <col min="11272" max="11272" width="9.140625" style="1"/>
    <col min="11273" max="11273" width="14.140625" style="1" bestFit="1" customWidth="1"/>
    <col min="11274" max="11274" width="9.140625" style="1"/>
    <col min="11275" max="11275" width="14.140625" style="1" bestFit="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4" width="9.140625" style="1"/>
    <col min="11525" max="11525" width="14.140625" style="1" bestFit="1" customWidth="1"/>
    <col min="11526" max="11526" width="9.140625" style="1"/>
    <col min="11527" max="11527" width="14.140625" style="1" bestFit="1" customWidth="1"/>
    <col min="11528" max="11528" width="9.140625" style="1"/>
    <col min="11529" max="11529" width="14.140625" style="1" bestFit="1" customWidth="1"/>
    <col min="11530" max="11530" width="9.140625" style="1"/>
    <col min="11531" max="11531" width="14.140625" style="1" bestFit="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0" width="9.140625" style="1"/>
    <col min="11781" max="11781" width="14.140625" style="1" bestFit="1" customWidth="1"/>
    <col min="11782" max="11782" width="9.140625" style="1"/>
    <col min="11783" max="11783" width="14.140625" style="1" bestFit="1" customWidth="1"/>
    <col min="11784" max="11784" width="9.140625" style="1"/>
    <col min="11785" max="11785" width="14.140625" style="1" bestFit="1" customWidth="1"/>
    <col min="11786" max="11786" width="9.140625" style="1"/>
    <col min="11787" max="11787" width="14.140625" style="1" bestFit="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6" width="9.140625" style="1"/>
    <col min="12037" max="12037" width="14.140625" style="1" bestFit="1" customWidth="1"/>
    <col min="12038" max="12038" width="9.140625" style="1"/>
    <col min="12039" max="12039" width="14.140625" style="1" bestFit="1" customWidth="1"/>
    <col min="12040" max="12040" width="9.140625" style="1"/>
    <col min="12041" max="12041" width="14.140625" style="1" bestFit="1" customWidth="1"/>
    <col min="12042" max="12042" width="9.140625" style="1"/>
    <col min="12043" max="12043" width="14.140625" style="1" bestFit="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2" width="9.140625" style="1"/>
    <col min="12293" max="12293" width="14.140625" style="1" bestFit="1" customWidth="1"/>
    <col min="12294" max="12294" width="9.140625" style="1"/>
    <col min="12295" max="12295" width="14.140625" style="1" bestFit="1" customWidth="1"/>
    <col min="12296" max="12296" width="9.140625" style="1"/>
    <col min="12297" max="12297" width="14.140625" style="1" bestFit="1" customWidth="1"/>
    <col min="12298" max="12298" width="9.140625" style="1"/>
    <col min="12299" max="12299" width="14.140625" style="1" bestFit="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48" width="9.140625" style="1"/>
    <col min="12549" max="12549" width="14.140625" style="1" bestFit="1" customWidth="1"/>
    <col min="12550" max="12550" width="9.140625" style="1"/>
    <col min="12551" max="12551" width="14.140625" style="1" bestFit="1" customWidth="1"/>
    <col min="12552" max="12552" width="9.140625" style="1"/>
    <col min="12553" max="12553" width="14.140625" style="1" bestFit="1" customWidth="1"/>
    <col min="12554" max="12554" width="9.140625" style="1"/>
    <col min="12555" max="12555" width="14.140625" style="1" bestFit="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4" width="9.140625" style="1"/>
    <col min="12805" max="12805" width="14.140625" style="1" bestFit="1" customWidth="1"/>
    <col min="12806" max="12806" width="9.140625" style="1"/>
    <col min="12807" max="12807" width="14.140625" style="1" bestFit="1" customWidth="1"/>
    <col min="12808" max="12808" width="9.140625" style="1"/>
    <col min="12809" max="12809" width="14.140625" style="1" bestFit="1" customWidth="1"/>
    <col min="12810" max="12810" width="9.140625" style="1"/>
    <col min="12811" max="12811" width="14.140625" style="1" bestFit="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0" width="9.140625" style="1"/>
    <col min="13061" max="13061" width="14.140625" style="1" bestFit="1" customWidth="1"/>
    <col min="13062" max="13062" width="9.140625" style="1"/>
    <col min="13063" max="13063" width="14.140625" style="1" bestFit="1" customWidth="1"/>
    <col min="13064" max="13064" width="9.140625" style="1"/>
    <col min="13065" max="13065" width="14.140625" style="1" bestFit="1" customWidth="1"/>
    <col min="13066" max="13066" width="9.140625" style="1"/>
    <col min="13067" max="13067" width="14.140625" style="1" bestFit="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6" width="9.140625" style="1"/>
    <col min="13317" max="13317" width="14.140625" style="1" bestFit="1" customWidth="1"/>
    <col min="13318" max="13318" width="9.140625" style="1"/>
    <col min="13319" max="13319" width="14.140625" style="1" bestFit="1" customWidth="1"/>
    <col min="13320" max="13320" width="9.140625" style="1"/>
    <col min="13321" max="13321" width="14.140625" style="1" bestFit="1" customWidth="1"/>
    <col min="13322" max="13322" width="9.140625" style="1"/>
    <col min="13323" max="13323" width="14.140625" style="1" bestFit="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2" width="9.140625" style="1"/>
    <col min="13573" max="13573" width="14.140625" style="1" bestFit="1" customWidth="1"/>
    <col min="13574" max="13574" width="9.140625" style="1"/>
    <col min="13575" max="13575" width="14.140625" style="1" bestFit="1" customWidth="1"/>
    <col min="13576" max="13576" width="9.140625" style="1"/>
    <col min="13577" max="13577" width="14.140625" style="1" bestFit="1" customWidth="1"/>
    <col min="13578" max="13578" width="9.140625" style="1"/>
    <col min="13579" max="13579" width="14.140625" style="1" bestFit="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28" width="9.140625" style="1"/>
    <col min="13829" max="13829" width="14.140625" style="1" bestFit="1" customWidth="1"/>
    <col min="13830" max="13830" width="9.140625" style="1"/>
    <col min="13831" max="13831" width="14.140625" style="1" bestFit="1" customWidth="1"/>
    <col min="13832" max="13832" width="9.140625" style="1"/>
    <col min="13833" max="13833" width="14.140625" style="1" bestFit="1" customWidth="1"/>
    <col min="13834" max="13834" width="9.140625" style="1"/>
    <col min="13835" max="13835" width="14.140625" style="1" bestFit="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4" width="9.140625" style="1"/>
    <col min="14085" max="14085" width="14.140625" style="1" bestFit="1" customWidth="1"/>
    <col min="14086" max="14086" width="9.140625" style="1"/>
    <col min="14087" max="14087" width="14.140625" style="1" bestFit="1" customWidth="1"/>
    <col min="14088" max="14088" width="9.140625" style="1"/>
    <col min="14089" max="14089" width="14.140625" style="1" bestFit="1" customWidth="1"/>
    <col min="14090" max="14090" width="9.140625" style="1"/>
    <col min="14091" max="14091" width="14.140625" style="1" bestFit="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0" width="9.140625" style="1"/>
    <col min="14341" max="14341" width="14.140625" style="1" bestFit="1" customWidth="1"/>
    <col min="14342" max="14342" width="9.140625" style="1"/>
    <col min="14343" max="14343" width="14.140625" style="1" bestFit="1" customWidth="1"/>
    <col min="14344" max="14344" width="9.140625" style="1"/>
    <col min="14345" max="14345" width="14.140625" style="1" bestFit="1" customWidth="1"/>
    <col min="14346" max="14346" width="9.140625" style="1"/>
    <col min="14347" max="14347" width="14.140625" style="1" bestFit="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6" width="9.140625" style="1"/>
    <col min="14597" max="14597" width="14.140625" style="1" bestFit="1" customWidth="1"/>
    <col min="14598" max="14598" width="9.140625" style="1"/>
    <col min="14599" max="14599" width="14.140625" style="1" bestFit="1" customWidth="1"/>
    <col min="14600" max="14600" width="9.140625" style="1"/>
    <col min="14601" max="14601" width="14.140625" style="1" bestFit="1" customWidth="1"/>
    <col min="14602" max="14602" width="9.140625" style="1"/>
    <col min="14603" max="14603" width="14.140625" style="1" bestFit="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2" width="9.140625" style="1"/>
    <col min="14853" max="14853" width="14.140625" style="1" bestFit="1" customWidth="1"/>
    <col min="14854" max="14854" width="9.140625" style="1"/>
    <col min="14855" max="14855" width="14.140625" style="1" bestFit="1" customWidth="1"/>
    <col min="14856" max="14856" width="9.140625" style="1"/>
    <col min="14857" max="14857" width="14.140625" style="1" bestFit="1" customWidth="1"/>
    <col min="14858" max="14858" width="9.140625" style="1"/>
    <col min="14859" max="14859" width="14.140625" style="1" bestFit="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08" width="9.140625" style="1"/>
    <col min="15109" max="15109" width="14.140625" style="1" bestFit="1" customWidth="1"/>
    <col min="15110" max="15110" width="9.140625" style="1"/>
    <col min="15111" max="15111" width="14.140625" style="1" bestFit="1" customWidth="1"/>
    <col min="15112" max="15112" width="9.140625" style="1"/>
    <col min="15113" max="15113" width="14.140625" style="1" bestFit="1" customWidth="1"/>
    <col min="15114" max="15114" width="9.140625" style="1"/>
    <col min="15115" max="15115" width="14.140625" style="1" bestFit="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4" width="9.140625" style="1"/>
    <col min="15365" max="15365" width="14.140625" style="1" bestFit="1" customWidth="1"/>
    <col min="15366" max="15366" width="9.140625" style="1"/>
    <col min="15367" max="15367" width="14.140625" style="1" bestFit="1" customWidth="1"/>
    <col min="15368" max="15368" width="9.140625" style="1"/>
    <col min="15369" max="15369" width="14.140625" style="1" bestFit="1" customWidth="1"/>
    <col min="15370" max="15370" width="9.140625" style="1"/>
    <col min="15371" max="15371" width="14.140625" style="1" bestFit="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0" width="9.140625" style="1"/>
    <col min="15621" max="15621" width="14.140625" style="1" bestFit="1" customWidth="1"/>
    <col min="15622" max="15622" width="9.140625" style="1"/>
    <col min="15623" max="15623" width="14.140625" style="1" bestFit="1" customWidth="1"/>
    <col min="15624" max="15624" width="9.140625" style="1"/>
    <col min="15625" max="15625" width="14.140625" style="1" bestFit="1" customWidth="1"/>
    <col min="15626" max="15626" width="9.140625" style="1"/>
    <col min="15627" max="15627" width="14.140625" style="1" bestFit="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6" width="9.140625" style="1"/>
    <col min="15877" max="15877" width="14.140625" style="1" bestFit="1" customWidth="1"/>
    <col min="15878" max="15878" width="9.140625" style="1"/>
    <col min="15879" max="15879" width="14.140625" style="1" bestFit="1" customWidth="1"/>
    <col min="15880" max="15880" width="9.140625" style="1"/>
    <col min="15881" max="15881" width="14.140625" style="1" bestFit="1" customWidth="1"/>
    <col min="15882" max="15882" width="9.140625" style="1"/>
    <col min="15883" max="15883" width="14.140625" style="1" bestFit="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2" width="9.140625" style="1"/>
    <col min="16133" max="16133" width="14.140625" style="1" bestFit="1" customWidth="1"/>
    <col min="16134" max="16134" width="9.140625" style="1"/>
    <col min="16135" max="16135" width="14.140625" style="1" bestFit="1" customWidth="1"/>
    <col min="16136" max="16136" width="9.140625" style="1"/>
    <col min="16137" max="16137" width="14.140625" style="1" bestFit="1" customWidth="1"/>
    <col min="16138" max="16138" width="9.140625" style="1"/>
    <col min="16139" max="16139" width="14.140625" style="1" bestFit="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14" spans="3:16" x14ac:dyDescent="0.25">
      <c r="C14" s="54"/>
      <c r="D14" s="54"/>
      <c r="E14" s="54"/>
      <c r="F14" s="54"/>
      <c r="G14" s="54"/>
      <c r="H14" s="54"/>
      <c r="I14" s="54"/>
      <c r="J14" s="54"/>
      <c r="K14" s="54"/>
      <c r="L14" s="54"/>
      <c r="M14" s="54"/>
      <c r="N14" s="54"/>
      <c r="O14" s="54"/>
      <c r="P14" s="54"/>
    </row>
    <row r="15" spans="3:16" x14ac:dyDescent="0.25">
      <c r="C15" s="54"/>
      <c r="D15" s="54"/>
      <c r="E15" s="54"/>
      <c r="F15" s="54"/>
      <c r="G15" s="54"/>
      <c r="H15" s="54"/>
      <c r="I15" s="54"/>
      <c r="J15" s="54"/>
      <c r="K15" s="54"/>
      <c r="L15" s="54"/>
      <c r="M15" s="54"/>
      <c r="N15" s="54"/>
      <c r="O15" s="54"/>
      <c r="P15" s="54"/>
    </row>
    <row r="16" spans="3:16" x14ac:dyDescent="0.25">
      <c r="C16" s="54"/>
      <c r="D16" s="54"/>
      <c r="E16" s="54"/>
      <c r="F16" s="54"/>
      <c r="G16" s="54"/>
      <c r="H16" s="54"/>
      <c r="I16" s="54"/>
      <c r="J16" s="54"/>
      <c r="K16" s="54"/>
      <c r="L16" s="54"/>
      <c r="M16" s="54"/>
      <c r="N16" s="54"/>
      <c r="O16" s="54"/>
      <c r="P16" s="54"/>
    </row>
    <row r="17" spans="2:16" x14ac:dyDescent="0.25">
      <c r="C17" s="54"/>
      <c r="D17" s="54"/>
      <c r="E17" s="54"/>
      <c r="F17" s="54"/>
      <c r="G17" s="54"/>
      <c r="H17" s="54"/>
      <c r="I17" s="54"/>
      <c r="J17" s="54"/>
      <c r="K17" s="54"/>
      <c r="L17" s="54"/>
      <c r="M17" s="54"/>
      <c r="N17" s="54"/>
      <c r="O17" s="54"/>
      <c r="P17" s="54"/>
    </row>
    <row r="18" spans="2:16" ht="29.25" x14ac:dyDescent="0.35">
      <c r="C18" s="90"/>
      <c r="D18" s="91"/>
      <c r="E18" s="91"/>
      <c r="F18" s="91"/>
      <c r="G18" s="91"/>
      <c r="H18" s="91"/>
      <c r="I18" s="91"/>
      <c r="J18" s="91"/>
      <c r="K18" s="91"/>
      <c r="L18" s="91"/>
      <c r="M18" s="90"/>
      <c r="N18" s="90"/>
      <c r="O18" s="90"/>
      <c r="P18" s="54"/>
    </row>
    <row r="19" spans="2:16" ht="49.15" customHeight="1" x14ac:dyDescent="0.35">
      <c r="C19" s="90"/>
      <c r="D19" s="92" t="s">
        <v>8</v>
      </c>
      <c r="E19" s="93">
        <v>0.93</v>
      </c>
      <c r="F19" s="94"/>
      <c r="G19" s="93">
        <v>0.93</v>
      </c>
      <c r="H19" s="94"/>
      <c r="I19" s="95"/>
      <c r="J19" s="96"/>
      <c r="K19" s="97"/>
      <c r="L19" s="91"/>
      <c r="M19" s="90"/>
      <c r="N19" s="90"/>
      <c r="O19" s="90"/>
      <c r="P19" s="54"/>
    </row>
    <row r="20" spans="2:16" ht="29.25" x14ac:dyDescent="0.35">
      <c r="C20" s="90"/>
      <c r="D20" s="91"/>
      <c r="E20" s="91"/>
      <c r="F20" s="91"/>
      <c r="G20" s="98"/>
      <c r="H20" s="91"/>
      <c r="I20" s="91"/>
      <c r="J20" s="91"/>
      <c r="K20" s="91"/>
      <c r="L20" s="91"/>
      <c r="M20" s="90"/>
      <c r="N20" s="90"/>
      <c r="O20" s="90"/>
      <c r="P20" s="54"/>
    </row>
    <row r="21" spans="2:16" ht="29.25" x14ac:dyDescent="0.35">
      <c r="C21" s="90"/>
      <c r="D21" s="91"/>
      <c r="E21" s="91"/>
      <c r="F21" s="91"/>
      <c r="G21" s="91"/>
      <c r="H21" s="91"/>
      <c r="I21" s="91"/>
      <c r="J21" s="91"/>
      <c r="K21" s="91"/>
      <c r="L21" s="91"/>
      <c r="M21" s="90"/>
      <c r="N21" s="90"/>
      <c r="O21" s="90"/>
      <c r="P21" s="54"/>
    </row>
    <row r="22" spans="2:16" ht="29.25" x14ac:dyDescent="0.35">
      <c r="C22" s="90"/>
      <c r="D22" s="91"/>
      <c r="E22" s="91"/>
      <c r="F22" s="91"/>
      <c r="G22" s="91"/>
      <c r="H22" s="91"/>
      <c r="I22" s="91"/>
      <c r="J22" s="91"/>
      <c r="K22" s="91"/>
      <c r="L22" s="91"/>
      <c r="M22" s="90"/>
      <c r="N22" s="90"/>
      <c r="O22" s="90"/>
      <c r="P22" s="54"/>
    </row>
    <row r="23" spans="2:16" ht="45.6" customHeight="1" x14ac:dyDescent="0.35">
      <c r="C23" s="90"/>
      <c r="D23" s="92" t="s">
        <v>9</v>
      </c>
      <c r="E23" s="93">
        <v>0.95</v>
      </c>
      <c r="F23" s="94"/>
      <c r="G23" s="93">
        <v>0.95</v>
      </c>
      <c r="H23" s="94"/>
      <c r="I23" s="93">
        <v>0.95</v>
      </c>
      <c r="J23" s="91"/>
      <c r="K23" s="97"/>
      <c r="L23" s="99"/>
      <c r="M23" s="90"/>
      <c r="N23" s="90"/>
      <c r="O23" s="90"/>
      <c r="P23" s="54"/>
    </row>
    <row r="24" spans="2:16" ht="30" customHeight="1" x14ac:dyDescent="0.35">
      <c r="C24" s="90"/>
      <c r="D24" s="91"/>
      <c r="E24" s="91"/>
      <c r="F24" s="91"/>
      <c r="G24" s="91"/>
      <c r="H24" s="91"/>
      <c r="I24" s="91"/>
      <c r="J24" s="91"/>
      <c r="K24" s="91"/>
      <c r="L24" s="91"/>
      <c r="M24" s="90"/>
      <c r="N24" s="90"/>
      <c r="O24" s="90"/>
      <c r="P24" s="54"/>
    </row>
    <row r="25" spans="2:16" ht="33.6" customHeight="1" x14ac:dyDescent="0.35">
      <c r="C25" s="90"/>
      <c r="D25" s="91"/>
      <c r="E25" s="91"/>
      <c r="F25" s="91"/>
      <c r="G25" s="91"/>
      <c r="H25" s="91"/>
      <c r="I25" s="91"/>
      <c r="J25" s="91"/>
      <c r="K25" s="91"/>
      <c r="L25" s="91"/>
      <c r="M25" s="90"/>
      <c r="N25" s="90"/>
      <c r="O25" s="90"/>
      <c r="P25" s="54"/>
    </row>
    <row r="26" spans="2:16" ht="33.6" customHeight="1" x14ac:dyDescent="0.35">
      <c r="C26" s="90"/>
      <c r="D26" s="91"/>
      <c r="E26" s="91"/>
      <c r="F26" s="91"/>
      <c r="G26" s="91"/>
      <c r="H26" s="91"/>
      <c r="I26" s="91"/>
      <c r="J26" s="91"/>
      <c r="K26" s="91"/>
      <c r="L26" s="91"/>
      <c r="M26" s="90"/>
      <c r="N26" s="90"/>
      <c r="O26" s="90"/>
      <c r="P26" s="54"/>
    </row>
    <row r="27" spans="2:16" ht="31.15" customHeight="1" x14ac:dyDescent="0.35">
      <c r="C27" s="90"/>
      <c r="D27" s="91"/>
      <c r="E27" s="93">
        <v>0.95</v>
      </c>
      <c r="F27" s="94"/>
      <c r="G27" s="91"/>
      <c r="H27" s="91"/>
      <c r="I27" s="93">
        <v>0.95</v>
      </c>
      <c r="J27" s="91"/>
      <c r="K27" s="91"/>
      <c r="L27" s="91"/>
      <c r="M27" s="90"/>
      <c r="N27" s="90"/>
      <c r="O27" s="90"/>
      <c r="P27" s="54"/>
    </row>
    <row r="28" spans="2:16" ht="37.15" customHeight="1" x14ac:dyDescent="0.35">
      <c r="C28" s="90"/>
      <c r="D28" s="92" t="s">
        <v>20</v>
      </c>
      <c r="E28" s="91"/>
      <c r="F28" s="91"/>
      <c r="G28" s="91"/>
      <c r="H28" s="91"/>
      <c r="I28" s="91"/>
      <c r="J28" s="91"/>
      <c r="K28" s="91"/>
      <c r="L28" s="91"/>
      <c r="M28" s="90"/>
      <c r="N28" s="90"/>
      <c r="O28" s="90"/>
      <c r="P28" s="54"/>
    </row>
    <row r="29" spans="2:16" ht="35.450000000000003" customHeight="1" x14ac:dyDescent="0.35">
      <c r="B29" s="3"/>
      <c r="C29" s="100"/>
      <c r="D29" s="94"/>
      <c r="E29" s="93">
        <v>0.9</v>
      </c>
      <c r="F29" s="94"/>
      <c r="G29" s="93">
        <v>0.95</v>
      </c>
      <c r="H29" s="94"/>
      <c r="I29" s="93">
        <v>0.9</v>
      </c>
      <c r="J29" s="91"/>
      <c r="K29" s="97"/>
      <c r="L29" s="91"/>
      <c r="M29" s="90"/>
      <c r="N29" s="90"/>
      <c r="O29" s="90"/>
      <c r="P29" s="54"/>
    </row>
    <row r="30" spans="2:16" ht="15" customHeight="1" x14ac:dyDescent="0.35">
      <c r="B30" s="3"/>
      <c r="C30" s="100"/>
      <c r="D30" s="91"/>
      <c r="E30" s="91"/>
      <c r="F30" s="91"/>
      <c r="G30" s="91"/>
      <c r="H30" s="91"/>
      <c r="I30" s="91"/>
      <c r="J30" s="91"/>
      <c r="K30" s="91"/>
      <c r="L30" s="91"/>
      <c r="M30" s="90"/>
      <c r="N30" s="90"/>
      <c r="O30" s="90"/>
      <c r="P30" s="54"/>
    </row>
    <row r="31" spans="2:16" ht="33.75" customHeight="1" x14ac:dyDescent="0.35">
      <c r="B31" s="3"/>
      <c r="C31" s="100"/>
      <c r="D31" s="91"/>
      <c r="E31" s="101"/>
      <c r="F31" s="91"/>
      <c r="G31" s="91"/>
      <c r="H31" s="91"/>
      <c r="I31" s="101"/>
      <c r="J31" s="91"/>
      <c r="K31" s="91"/>
      <c r="L31" s="91"/>
      <c r="M31" s="90"/>
      <c r="N31" s="90"/>
      <c r="O31" s="90"/>
      <c r="P31" s="54"/>
    </row>
    <row r="32" spans="2:16" ht="20.25" customHeight="1" x14ac:dyDescent="0.35">
      <c r="B32" s="3"/>
      <c r="C32" s="100"/>
      <c r="D32" s="91"/>
      <c r="E32" s="91"/>
      <c r="F32" s="91"/>
      <c r="G32" s="91"/>
      <c r="H32" s="91"/>
      <c r="I32" s="91"/>
      <c r="J32" s="91"/>
      <c r="K32" s="91"/>
      <c r="L32" s="91"/>
      <c r="M32" s="90"/>
      <c r="N32" s="90"/>
      <c r="O32" s="90"/>
      <c r="P32" s="54"/>
    </row>
    <row r="33" spans="2:20" ht="28.5" customHeight="1" x14ac:dyDescent="0.35">
      <c r="B33" s="3"/>
      <c r="C33" s="100"/>
      <c r="D33" s="91"/>
      <c r="E33" s="91"/>
      <c r="F33" s="91"/>
      <c r="G33" s="91"/>
      <c r="H33" s="91"/>
      <c r="I33" s="91"/>
      <c r="J33" s="91"/>
      <c r="K33" s="91"/>
      <c r="L33" s="91"/>
      <c r="M33" s="90"/>
      <c r="N33" s="90"/>
      <c r="O33" s="90"/>
      <c r="P33" s="54"/>
    </row>
    <row r="34" spans="2:20" ht="28.5" customHeight="1" x14ac:dyDescent="0.35">
      <c r="B34" s="3"/>
      <c r="C34" s="90"/>
      <c r="D34" s="91"/>
      <c r="E34" s="91"/>
      <c r="F34" s="91"/>
      <c r="G34" s="91"/>
      <c r="H34" s="91"/>
      <c r="I34" s="91"/>
      <c r="J34" s="91"/>
      <c r="K34" s="91"/>
      <c r="L34" s="91"/>
      <c r="M34" s="90"/>
      <c r="N34" s="90"/>
      <c r="O34" s="90"/>
      <c r="P34" s="54"/>
    </row>
    <row r="35" spans="2:20" ht="35.450000000000003" customHeight="1" x14ac:dyDescent="0.35">
      <c r="C35" s="102"/>
      <c r="D35" s="91"/>
      <c r="E35" s="93">
        <v>0.9</v>
      </c>
      <c r="F35" s="94"/>
      <c r="G35" s="93">
        <v>0.9</v>
      </c>
      <c r="H35" s="91"/>
      <c r="I35" s="93">
        <v>0.9</v>
      </c>
      <c r="J35" s="91"/>
      <c r="K35" s="91"/>
      <c r="L35" s="91"/>
      <c r="M35" s="90"/>
      <c r="N35" s="90"/>
      <c r="O35" s="90"/>
      <c r="P35" s="54"/>
    </row>
    <row r="36" spans="2:20" ht="29.25" x14ac:dyDescent="0.35">
      <c r="C36" s="100"/>
      <c r="D36" s="92" t="s">
        <v>21</v>
      </c>
      <c r="E36" s="91"/>
      <c r="F36" s="91"/>
      <c r="G36" s="91"/>
      <c r="H36" s="91"/>
      <c r="I36" s="91"/>
      <c r="J36" s="91"/>
      <c r="K36" s="91"/>
      <c r="L36" s="91"/>
      <c r="M36" s="90"/>
      <c r="N36" s="90"/>
      <c r="O36" s="90"/>
      <c r="P36" s="54"/>
    </row>
    <row r="37" spans="2:20" ht="29.25" x14ac:dyDescent="0.35">
      <c r="C37" s="100"/>
      <c r="D37" s="94"/>
      <c r="E37" s="93">
        <v>0.9</v>
      </c>
      <c r="F37" s="94"/>
      <c r="G37" s="93">
        <v>0.9</v>
      </c>
      <c r="H37" s="94"/>
      <c r="I37" s="93">
        <v>0.9</v>
      </c>
      <c r="J37" s="91"/>
      <c r="K37" s="91"/>
      <c r="L37" s="91"/>
      <c r="M37" s="90"/>
      <c r="N37" s="90"/>
      <c r="O37" s="90"/>
      <c r="P37" s="54"/>
    </row>
    <row r="38" spans="2:20" ht="25.5" customHeight="1" x14ac:dyDescent="0.35">
      <c r="C38" s="100"/>
      <c r="D38" s="91"/>
      <c r="E38" s="91"/>
      <c r="F38" s="91"/>
      <c r="G38" s="91"/>
      <c r="H38" s="91"/>
      <c r="I38" s="91"/>
      <c r="J38" s="91"/>
      <c r="K38" s="91"/>
      <c r="L38" s="91"/>
      <c r="M38" s="90"/>
      <c r="N38" s="90"/>
      <c r="O38" s="90"/>
      <c r="P38" s="54"/>
    </row>
    <row r="39" spans="2:20" ht="32.450000000000003" customHeight="1" x14ac:dyDescent="0.35">
      <c r="C39" s="100"/>
      <c r="D39" s="91"/>
      <c r="E39" s="101"/>
      <c r="F39" s="91"/>
      <c r="G39" s="101"/>
      <c r="H39" s="91"/>
      <c r="I39" s="101"/>
      <c r="J39" s="91"/>
      <c r="K39" s="103"/>
      <c r="L39" s="91"/>
      <c r="M39" s="90"/>
      <c r="N39" s="90"/>
      <c r="O39" s="90"/>
      <c r="P39" s="54"/>
    </row>
    <row r="40" spans="2:20" ht="27.75" customHeight="1" x14ac:dyDescent="0.35">
      <c r="C40" s="100"/>
      <c r="D40" s="91"/>
      <c r="E40" s="91"/>
      <c r="F40" s="91"/>
      <c r="G40" s="91"/>
      <c r="H40" s="91"/>
      <c r="I40" s="91"/>
      <c r="J40" s="91"/>
      <c r="K40" s="91"/>
      <c r="L40" s="91"/>
      <c r="M40" s="90"/>
      <c r="N40" s="90"/>
      <c r="O40" s="90"/>
      <c r="P40" s="54"/>
    </row>
    <row r="41" spans="2:20" ht="27" customHeight="1" x14ac:dyDescent="0.35">
      <c r="C41" s="100"/>
      <c r="D41" s="91"/>
      <c r="E41" s="91"/>
      <c r="F41" s="91"/>
      <c r="G41" s="91"/>
      <c r="H41" s="91"/>
      <c r="I41" s="91"/>
      <c r="J41" s="91"/>
      <c r="K41" s="91"/>
      <c r="L41" s="91"/>
      <c r="M41" s="90"/>
      <c r="N41" s="90"/>
      <c r="O41" s="90"/>
      <c r="P41" s="54"/>
    </row>
    <row r="42" spans="2:20" ht="27" customHeight="1" x14ac:dyDescent="0.35">
      <c r="C42" s="100"/>
      <c r="D42" s="91"/>
      <c r="E42" s="91"/>
      <c r="F42" s="91"/>
      <c r="G42" s="91"/>
      <c r="H42" s="91"/>
      <c r="I42" s="91"/>
      <c r="J42" s="91"/>
      <c r="K42" s="91"/>
      <c r="L42" s="91"/>
      <c r="M42" s="90"/>
      <c r="N42" s="90"/>
      <c r="O42" s="90"/>
      <c r="P42" s="54"/>
    </row>
    <row r="43" spans="2:20" ht="36.6" customHeight="1" x14ac:dyDescent="0.35">
      <c r="C43" s="100"/>
      <c r="D43" s="91"/>
      <c r="E43" s="93">
        <v>0.9</v>
      </c>
      <c r="F43" s="94"/>
      <c r="G43" s="93">
        <v>0.9</v>
      </c>
      <c r="H43" s="91"/>
      <c r="I43" s="93">
        <v>0.9</v>
      </c>
      <c r="J43" s="91"/>
      <c r="K43" s="91"/>
      <c r="L43" s="91"/>
      <c r="M43" s="90"/>
      <c r="N43" s="90"/>
      <c r="O43" s="90"/>
      <c r="P43" s="54"/>
    </row>
    <row r="44" spans="2:20" ht="29.25" x14ac:dyDescent="0.35">
      <c r="C44" s="90"/>
      <c r="D44" s="92" t="s">
        <v>27</v>
      </c>
      <c r="E44" s="91"/>
      <c r="F44" s="91"/>
      <c r="G44" s="91"/>
      <c r="H44" s="91"/>
      <c r="I44" s="91"/>
      <c r="J44" s="91"/>
      <c r="K44" s="93">
        <v>0.9</v>
      </c>
      <c r="L44" s="91"/>
      <c r="M44" s="103"/>
      <c r="N44" s="90"/>
      <c r="O44" s="90"/>
      <c r="P44" s="54"/>
      <c r="Q44" s="6"/>
      <c r="R44" s="6">
        <v>37</v>
      </c>
      <c r="S44" s="4"/>
      <c r="T44" s="4"/>
    </row>
    <row r="45" spans="2:20" ht="40.5" customHeight="1" x14ac:dyDescent="0.35">
      <c r="C45" s="90"/>
      <c r="D45" s="94"/>
      <c r="E45" s="93">
        <v>0.9</v>
      </c>
      <c r="F45" s="94"/>
      <c r="G45" s="93">
        <v>0.9</v>
      </c>
      <c r="H45" s="94"/>
      <c r="I45" s="93">
        <v>0.9</v>
      </c>
      <c r="J45" s="91"/>
      <c r="K45" s="91"/>
      <c r="L45" s="91"/>
      <c r="M45" s="90"/>
      <c r="N45" s="90"/>
      <c r="O45" s="90"/>
      <c r="P45" s="54"/>
      <c r="Q45" s="6"/>
      <c r="R45" s="6">
        <v>43</v>
      </c>
      <c r="S45" s="4"/>
      <c r="T45" s="4"/>
    </row>
    <row r="46" spans="2:20" ht="29.25" x14ac:dyDescent="0.35">
      <c r="C46" s="90"/>
      <c r="D46" s="91"/>
      <c r="E46" s="91"/>
      <c r="F46" s="91"/>
      <c r="G46" s="91"/>
      <c r="H46" s="91"/>
      <c r="I46" s="91"/>
      <c r="J46" s="91"/>
      <c r="K46" s="91"/>
      <c r="L46" s="91"/>
      <c r="M46" s="90"/>
      <c r="N46" s="90"/>
      <c r="O46" s="90"/>
      <c r="P46" s="54"/>
      <c r="Q46" s="6"/>
      <c r="R46" s="6">
        <v>61</v>
      </c>
      <c r="S46" s="4"/>
      <c r="T46" s="4"/>
    </row>
    <row r="47" spans="2:20" ht="29.25" x14ac:dyDescent="0.35">
      <c r="C47" s="90"/>
      <c r="D47" s="91"/>
      <c r="E47" s="101"/>
      <c r="F47" s="91"/>
      <c r="G47" s="101"/>
      <c r="H47" s="91"/>
      <c r="I47" s="101"/>
      <c r="J47" s="91"/>
      <c r="K47" s="91"/>
      <c r="L47" s="91"/>
      <c r="M47" s="90"/>
      <c r="N47" s="90"/>
      <c r="O47" s="90"/>
      <c r="P47" s="54"/>
      <c r="Q47" s="6"/>
      <c r="R47" s="6">
        <v>30</v>
      </c>
      <c r="S47" s="4"/>
      <c r="T47" s="4"/>
    </row>
    <row r="48" spans="2:20" ht="29.25" x14ac:dyDescent="0.35">
      <c r="C48" s="90"/>
      <c r="D48" s="91"/>
      <c r="E48" s="91"/>
      <c r="F48" s="91"/>
      <c r="G48" s="91"/>
      <c r="H48" s="91"/>
      <c r="I48" s="91"/>
      <c r="J48" s="91"/>
      <c r="K48" s="91"/>
      <c r="L48" s="91"/>
      <c r="M48" s="90"/>
      <c r="N48" s="90"/>
      <c r="O48" s="90"/>
      <c r="P48" s="54"/>
      <c r="Q48" s="5"/>
      <c r="R48" s="4"/>
      <c r="S48" s="4"/>
      <c r="T48" s="4"/>
    </row>
    <row r="49" spans="3:22" ht="31.5" x14ac:dyDescent="0.5">
      <c r="C49" s="54"/>
      <c r="D49" s="55"/>
      <c r="E49" s="55"/>
      <c r="F49" s="55"/>
      <c r="G49" s="55"/>
      <c r="H49" s="55"/>
      <c r="I49" s="55"/>
      <c r="J49" s="55"/>
      <c r="K49" s="55"/>
      <c r="L49" s="55"/>
      <c r="M49" s="54"/>
      <c r="N49" s="54"/>
      <c r="O49" s="54"/>
      <c r="P49" s="54"/>
      <c r="Q49" s="5"/>
      <c r="R49" s="4"/>
      <c r="S49" s="4"/>
      <c r="T49" s="4"/>
    </row>
    <row r="50" spans="3:22" x14ac:dyDescent="0.25">
      <c r="C50" s="54"/>
      <c r="D50" s="54"/>
      <c r="E50" s="54"/>
      <c r="F50" s="54"/>
      <c r="G50" s="54"/>
      <c r="H50" s="54"/>
      <c r="I50" s="54"/>
      <c r="J50" s="54"/>
      <c r="K50" s="54"/>
      <c r="L50" s="54"/>
      <c r="M50" s="54"/>
      <c r="N50" s="54"/>
      <c r="O50" s="54"/>
      <c r="P50" s="54"/>
    </row>
    <row r="51" spans="3:22" x14ac:dyDescent="0.25">
      <c r="C51" s="54"/>
      <c r="D51" s="54"/>
      <c r="E51" s="54"/>
      <c r="F51" s="54"/>
      <c r="G51" s="54"/>
      <c r="H51" s="54"/>
      <c r="I51" s="54"/>
      <c r="J51" s="54"/>
      <c r="K51" s="54"/>
      <c r="L51" s="54"/>
      <c r="M51" s="54"/>
      <c r="N51" s="54"/>
      <c r="O51" s="54"/>
      <c r="P51" s="54"/>
    </row>
    <row r="52" spans="3:22" x14ac:dyDescent="0.25">
      <c r="V52" s="27"/>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3:AB62"/>
  <sheetViews>
    <sheetView zoomScale="50" zoomScaleNormal="50" workbookViewId="0">
      <selection activeCell="Y39" sqref="Y39"/>
    </sheetView>
  </sheetViews>
  <sheetFormatPr defaultColWidth="9.140625" defaultRowHeight="15" x14ac:dyDescent="0.25"/>
  <cols>
    <col min="1" max="3" width="9.140625" style="1"/>
    <col min="4" max="4" width="16" style="1" customWidth="1"/>
    <col min="5" max="5" width="18.28515625" style="1" customWidth="1"/>
    <col min="6" max="6" width="17.28515625" style="1" customWidth="1"/>
    <col min="7" max="7" width="16.42578125" style="1" customWidth="1"/>
    <col min="8" max="8" width="13.7109375" style="1" customWidth="1"/>
    <col min="9" max="9" width="12.42578125" style="1" customWidth="1"/>
    <col min="10" max="11" width="11.140625" style="1" customWidth="1"/>
    <col min="12" max="12" width="12.28515625" style="1" customWidth="1"/>
    <col min="13" max="13" width="10.42578125" style="1" customWidth="1"/>
    <col min="14" max="14" width="19" style="1" customWidth="1"/>
    <col min="15" max="15" width="14.28515625" style="1" customWidth="1"/>
    <col min="16" max="16" width="18.28515625" style="1" customWidth="1"/>
    <col min="17" max="17" width="14.7109375" style="1" customWidth="1"/>
    <col min="18" max="18" width="15.5703125" style="1" customWidth="1"/>
    <col min="19" max="19" width="12.7109375" style="1" customWidth="1"/>
    <col min="20" max="20" width="20.5703125" style="1" customWidth="1"/>
    <col min="21" max="21" width="9.140625" style="1"/>
    <col min="22" max="22" width="13.85546875" style="1" customWidth="1"/>
    <col min="23" max="257" width="9.140625" style="1"/>
    <col min="258" max="258" width="10.140625" style="1" customWidth="1"/>
    <col min="259" max="262" width="9.140625" style="1"/>
    <col min="263" max="263" width="13.7109375" style="1" customWidth="1"/>
    <col min="264" max="264" width="12.42578125" style="1" customWidth="1"/>
    <col min="265" max="267" width="11.140625" style="1" customWidth="1"/>
    <col min="268" max="268" width="12.28515625" style="1" customWidth="1"/>
    <col min="269" max="269" width="10.42578125" style="1" customWidth="1"/>
    <col min="270" max="270" width="13.7109375" style="1" customWidth="1"/>
    <col min="271" max="271" width="14.28515625" style="1" customWidth="1"/>
    <col min="272" max="272" width="13.42578125" style="1" customWidth="1"/>
    <col min="273" max="273" width="11" style="1" customWidth="1"/>
    <col min="274" max="274" width="11.85546875" style="1" customWidth="1"/>
    <col min="275" max="275" width="12.7109375" style="1" customWidth="1"/>
    <col min="276" max="276" width="13" style="1" customWidth="1"/>
    <col min="277" max="513" width="9.140625" style="1"/>
    <col min="514" max="514" width="10.140625" style="1" customWidth="1"/>
    <col min="515" max="518" width="9.140625" style="1"/>
    <col min="519" max="519" width="13.7109375" style="1" customWidth="1"/>
    <col min="520" max="520" width="12.42578125" style="1" customWidth="1"/>
    <col min="521" max="523" width="11.140625" style="1" customWidth="1"/>
    <col min="524" max="524" width="12.28515625" style="1" customWidth="1"/>
    <col min="525" max="525" width="10.42578125" style="1" customWidth="1"/>
    <col min="526" max="526" width="13.7109375" style="1" customWidth="1"/>
    <col min="527" max="527" width="14.28515625" style="1" customWidth="1"/>
    <col min="528" max="528" width="13.42578125" style="1" customWidth="1"/>
    <col min="529" max="529" width="11" style="1" customWidth="1"/>
    <col min="530" max="530" width="11.85546875" style="1" customWidth="1"/>
    <col min="531" max="531" width="12.7109375" style="1" customWidth="1"/>
    <col min="532" max="532" width="13" style="1" customWidth="1"/>
    <col min="533" max="769" width="9.140625" style="1"/>
    <col min="770" max="770" width="10.140625" style="1" customWidth="1"/>
    <col min="771" max="774" width="9.140625" style="1"/>
    <col min="775" max="775" width="13.7109375" style="1" customWidth="1"/>
    <col min="776" max="776" width="12.42578125" style="1" customWidth="1"/>
    <col min="777" max="779" width="11.140625" style="1" customWidth="1"/>
    <col min="780" max="780" width="12.28515625" style="1" customWidth="1"/>
    <col min="781" max="781" width="10.42578125" style="1" customWidth="1"/>
    <col min="782" max="782" width="13.7109375" style="1" customWidth="1"/>
    <col min="783" max="783" width="14.28515625" style="1" customWidth="1"/>
    <col min="784" max="784" width="13.42578125" style="1" customWidth="1"/>
    <col min="785" max="785" width="11" style="1" customWidth="1"/>
    <col min="786" max="786" width="11.85546875" style="1" customWidth="1"/>
    <col min="787" max="787" width="12.7109375" style="1" customWidth="1"/>
    <col min="788" max="788" width="13" style="1" customWidth="1"/>
    <col min="789" max="1025" width="9.140625" style="1"/>
    <col min="1026" max="1026" width="10.140625" style="1" customWidth="1"/>
    <col min="1027" max="1030" width="9.140625" style="1"/>
    <col min="1031" max="1031" width="13.7109375" style="1" customWidth="1"/>
    <col min="1032" max="1032" width="12.42578125" style="1" customWidth="1"/>
    <col min="1033" max="1035" width="11.140625" style="1" customWidth="1"/>
    <col min="1036" max="1036" width="12.28515625" style="1" customWidth="1"/>
    <col min="1037" max="1037" width="10.42578125" style="1" customWidth="1"/>
    <col min="1038" max="1038" width="13.7109375" style="1" customWidth="1"/>
    <col min="1039" max="1039" width="14.28515625" style="1" customWidth="1"/>
    <col min="1040" max="1040" width="13.42578125" style="1" customWidth="1"/>
    <col min="1041" max="1041" width="11" style="1" customWidth="1"/>
    <col min="1042" max="1042" width="11.85546875" style="1" customWidth="1"/>
    <col min="1043" max="1043" width="12.7109375" style="1" customWidth="1"/>
    <col min="1044" max="1044" width="13" style="1" customWidth="1"/>
    <col min="1045" max="1281" width="9.140625" style="1"/>
    <col min="1282" max="1282" width="10.140625" style="1" customWidth="1"/>
    <col min="1283" max="1286" width="9.140625" style="1"/>
    <col min="1287" max="1287" width="13.7109375" style="1" customWidth="1"/>
    <col min="1288" max="1288" width="12.42578125" style="1" customWidth="1"/>
    <col min="1289" max="1291" width="11.140625" style="1" customWidth="1"/>
    <col min="1292" max="1292" width="12.28515625" style="1" customWidth="1"/>
    <col min="1293" max="1293" width="10.42578125" style="1" customWidth="1"/>
    <col min="1294" max="1294" width="13.7109375" style="1" customWidth="1"/>
    <col min="1295" max="1295" width="14.28515625" style="1" customWidth="1"/>
    <col min="1296" max="1296" width="13.42578125" style="1" customWidth="1"/>
    <col min="1297" max="1297" width="11" style="1" customWidth="1"/>
    <col min="1298" max="1298" width="11.85546875" style="1" customWidth="1"/>
    <col min="1299" max="1299" width="12.7109375" style="1" customWidth="1"/>
    <col min="1300" max="1300" width="13" style="1" customWidth="1"/>
    <col min="1301" max="1537" width="9.140625" style="1"/>
    <col min="1538" max="1538" width="10.140625" style="1" customWidth="1"/>
    <col min="1539" max="1542" width="9.140625" style="1"/>
    <col min="1543" max="1543" width="13.7109375" style="1" customWidth="1"/>
    <col min="1544" max="1544" width="12.42578125" style="1" customWidth="1"/>
    <col min="1545" max="1547" width="11.140625" style="1" customWidth="1"/>
    <col min="1548" max="1548" width="12.28515625" style="1" customWidth="1"/>
    <col min="1549" max="1549" width="10.42578125" style="1" customWidth="1"/>
    <col min="1550" max="1550" width="13.7109375" style="1" customWidth="1"/>
    <col min="1551" max="1551" width="14.28515625" style="1" customWidth="1"/>
    <col min="1552" max="1552" width="13.42578125" style="1" customWidth="1"/>
    <col min="1553" max="1553" width="11" style="1" customWidth="1"/>
    <col min="1554" max="1554" width="11.85546875" style="1" customWidth="1"/>
    <col min="1555" max="1555" width="12.7109375" style="1" customWidth="1"/>
    <col min="1556" max="1556" width="13" style="1" customWidth="1"/>
    <col min="1557" max="1793" width="9.140625" style="1"/>
    <col min="1794" max="1794" width="10.140625" style="1" customWidth="1"/>
    <col min="1795" max="1798" width="9.140625" style="1"/>
    <col min="1799" max="1799" width="13.7109375" style="1" customWidth="1"/>
    <col min="1800" max="1800" width="12.42578125" style="1" customWidth="1"/>
    <col min="1801" max="1803" width="11.140625" style="1" customWidth="1"/>
    <col min="1804" max="1804" width="12.28515625" style="1" customWidth="1"/>
    <col min="1805" max="1805" width="10.42578125" style="1" customWidth="1"/>
    <col min="1806" max="1806" width="13.7109375" style="1" customWidth="1"/>
    <col min="1807" max="1807" width="14.28515625" style="1" customWidth="1"/>
    <col min="1808" max="1808" width="13.42578125" style="1" customWidth="1"/>
    <col min="1809" max="1809" width="11" style="1" customWidth="1"/>
    <col min="1810" max="1810" width="11.85546875" style="1" customWidth="1"/>
    <col min="1811" max="1811" width="12.7109375" style="1" customWidth="1"/>
    <col min="1812" max="1812" width="13" style="1" customWidth="1"/>
    <col min="1813" max="2049" width="9.140625" style="1"/>
    <col min="2050" max="2050" width="10.140625" style="1" customWidth="1"/>
    <col min="2051" max="2054" width="9.140625" style="1"/>
    <col min="2055" max="2055" width="13.7109375" style="1" customWidth="1"/>
    <col min="2056" max="2056" width="12.42578125" style="1" customWidth="1"/>
    <col min="2057" max="2059" width="11.140625" style="1" customWidth="1"/>
    <col min="2060" max="2060" width="12.28515625" style="1" customWidth="1"/>
    <col min="2061" max="2061" width="10.42578125" style="1" customWidth="1"/>
    <col min="2062" max="2062" width="13.7109375" style="1" customWidth="1"/>
    <col min="2063" max="2063" width="14.28515625" style="1" customWidth="1"/>
    <col min="2064" max="2064" width="13.42578125" style="1" customWidth="1"/>
    <col min="2065" max="2065" width="11" style="1" customWidth="1"/>
    <col min="2066" max="2066" width="11.85546875" style="1" customWidth="1"/>
    <col min="2067" max="2067" width="12.7109375" style="1" customWidth="1"/>
    <col min="2068" max="2068" width="13" style="1" customWidth="1"/>
    <col min="2069" max="2305" width="9.140625" style="1"/>
    <col min="2306" max="2306" width="10.140625" style="1" customWidth="1"/>
    <col min="2307" max="2310" width="9.140625" style="1"/>
    <col min="2311" max="2311" width="13.7109375" style="1" customWidth="1"/>
    <col min="2312" max="2312" width="12.42578125" style="1" customWidth="1"/>
    <col min="2313" max="2315" width="11.140625" style="1" customWidth="1"/>
    <col min="2316" max="2316" width="12.28515625" style="1" customWidth="1"/>
    <col min="2317" max="2317" width="10.42578125" style="1" customWidth="1"/>
    <col min="2318" max="2318" width="13.7109375" style="1" customWidth="1"/>
    <col min="2319" max="2319" width="14.28515625" style="1" customWidth="1"/>
    <col min="2320" max="2320" width="13.42578125" style="1" customWidth="1"/>
    <col min="2321" max="2321" width="11" style="1" customWidth="1"/>
    <col min="2322" max="2322" width="11.85546875" style="1" customWidth="1"/>
    <col min="2323" max="2323" width="12.7109375" style="1" customWidth="1"/>
    <col min="2324" max="2324" width="13" style="1" customWidth="1"/>
    <col min="2325" max="2561" width="9.140625" style="1"/>
    <col min="2562" max="2562" width="10.140625" style="1" customWidth="1"/>
    <col min="2563" max="2566" width="9.140625" style="1"/>
    <col min="2567" max="2567" width="13.7109375" style="1" customWidth="1"/>
    <col min="2568" max="2568" width="12.42578125" style="1" customWidth="1"/>
    <col min="2569" max="2571" width="11.140625" style="1" customWidth="1"/>
    <col min="2572" max="2572" width="12.28515625" style="1" customWidth="1"/>
    <col min="2573" max="2573" width="10.42578125" style="1" customWidth="1"/>
    <col min="2574" max="2574" width="13.7109375" style="1" customWidth="1"/>
    <col min="2575" max="2575" width="14.28515625" style="1" customWidth="1"/>
    <col min="2576" max="2576" width="13.42578125" style="1" customWidth="1"/>
    <col min="2577" max="2577" width="11" style="1" customWidth="1"/>
    <col min="2578" max="2578" width="11.85546875" style="1" customWidth="1"/>
    <col min="2579" max="2579" width="12.7109375" style="1" customWidth="1"/>
    <col min="2580" max="2580" width="13" style="1" customWidth="1"/>
    <col min="2581" max="2817" width="9.140625" style="1"/>
    <col min="2818" max="2818" width="10.140625" style="1" customWidth="1"/>
    <col min="2819" max="2822" width="9.140625" style="1"/>
    <col min="2823" max="2823" width="13.7109375" style="1" customWidth="1"/>
    <col min="2824" max="2824" width="12.42578125" style="1" customWidth="1"/>
    <col min="2825" max="2827" width="11.140625" style="1" customWidth="1"/>
    <col min="2828" max="2828" width="12.28515625" style="1" customWidth="1"/>
    <col min="2829" max="2829" width="10.42578125" style="1" customWidth="1"/>
    <col min="2830" max="2830" width="13.7109375" style="1" customWidth="1"/>
    <col min="2831" max="2831" width="14.28515625" style="1" customWidth="1"/>
    <col min="2832" max="2832" width="13.42578125" style="1" customWidth="1"/>
    <col min="2833" max="2833" width="11" style="1" customWidth="1"/>
    <col min="2834" max="2834" width="11.85546875" style="1" customWidth="1"/>
    <col min="2835" max="2835" width="12.7109375" style="1" customWidth="1"/>
    <col min="2836" max="2836" width="13" style="1" customWidth="1"/>
    <col min="2837" max="3073" width="9.140625" style="1"/>
    <col min="3074" max="3074" width="10.140625" style="1" customWidth="1"/>
    <col min="3075" max="3078" width="9.140625" style="1"/>
    <col min="3079" max="3079" width="13.7109375" style="1" customWidth="1"/>
    <col min="3080" max="3080" width="12.42578125" style="1" customWidth="1"/>
    <col min="3081" max="3083" width="11.140625" style="1" customWidth="1"/>
    <col min="3084" max="3084" width="12.28515625" style="1" customWidth="1"/>
    <col min="3085" max="3085" width="10.42578125" style="1" customWidth="1"/>
    <col min="3086" max="3086" width="13.7109375" style="1" customWidth="1"/>
    <col min="3087" max="3087" width="14.28515625" style="1" customWidth="1"/>
    <col min="3088" max="3088" width="13.42578125" style="1" customWidth="1"/>
    <col min="3089" max="3089" width="11" style="1" customWidth="1"/>
    <col min="3090" max="3090" width="11.85546875" style="1" customWidth="1"/>
    <col min="3091" max="3091" width="12.7109375" style="1" customWidth="1"/>
    <col min="3092" max="3092" width="13" style="1" customWidth="1"/>
    <col min="3093" max="3329" width="9.140625" style="1"/>
    <col min="3330" max="3330" width="10.140625" style="1" customWidth="1"/>
    <col min="3331" max="3334" width="9.140625" style="1"/>
    <col min="3335" max="3335" width="13.7109375" style="1" customWidth="1"/>
    <col min="3336" max="3336" width="12.42578125" style="1" customWidth="1"/>
    <col min="3337" max="3339" width="11.140625" style="1" customWidth="1"/>
    <col min="3340" max="3340" width="12.28515625" style="1" customWidth="1"/>
    <col min="3341" max="3341" width="10.42578125" style="1" customWidth="1"/>
    <col min="3342" max="3342" width="13.7109375" style="1" customWidth="1"/>
    <col min="3343" max="3343" width="14.28515625" style="1" customWidth="1"/>
    <col min="3344" max="3344" width="13.42578125" style="1" customWidth="1"/>
    <col min="3345" max="3345" width="11" style="1" customWidth="1"/>
    <col min="3346" max="3346" width="11.85546875" style="1" customWidth="1"/>
    <col min="3347" max="3347" width="12.7109375" style="1" customWidth="1"/>
    <col min="3348" max="3348" width="13" style="1" customWidth="1"/>
    <col min="3349" max="3585" width="9.140625" style="1"/>
    <col min="3586" max="3586" width="10.140625" style="1" customWidth="1"/>
    <col min="3587" max="3590" width="9.140625" style="1"/>
    <col min="3591" max="3591" width="13.7109375" style="1" customWidth="1"/>
    <col min="3592" max="3592" width="12.42578125" style="1" customWidth="1"/>
    <col min="3593" max="3595" width="11.140625" style="1" customWidth="1"/>
    <col min="3596" max="3596" width="12.28515625" style="1" customWidth="1"/>
    <col min="3597" max="3597" width="10.42578125" style="1" customWidth="1"/>
    <col min="3598" max="3598" width="13.7109375" style="1" customWidth="1"/>
    <col min="3599" max="3599" width="14.28515625" style="1" customWidth="1"/>
    <col min="3600" max="3600" width="13.42578125" style="1" customWidth="1"/>
    <col min="3601" max="3601" width="11" style="1" customWidth="1"/>
    <col min="3602" max="3602" width="11.85546875" style="1" customWidth="1"/>
    <col min="3603" max="3603" width="12.7109375" style="1" customWidth="1"/>
    <col min="3604" max="3604" width="13" style="1" customWidth="1"/>
    <col min="3605" max="3841" width="9.140625" style="1"/>
    <col min="3842" max="3842" width="10.140625" style="1" customWidth="1"/>
    <col min="3843" max="3846" width="9.140625" style="1"/>
    <col min="3847" max="3847" width="13.7109375" style="1" customWidth="1"/>
    <col min="3848" max="3848" width="12.42578125" style="1" customWidth="1"/>
    <col min="3849" max="3851" width="11.140625" style="1" customWidth="1"/>
    <col min="3852" max="3852" width="12.28515625" style="1" customWidth="1"/>
    <col min="3853" max="3853" width="10.42578125" style="1" customWidth="1"/>
    <col min="3854" max="3854" width="13.7109375" style="1" customWidth="1"/>
    <col min="3855" max="3855" width="14.28515625" style="1" customWidth="1"/>
    <col min="3856" max="3856" width="13.42578125" style="1" customWidth="1"/>
    <col min="3857" max="3857" width="11" style="1" customWidth="1"/>
    <col min="3858" max="3858" width="11.85546875" style="1" customWidth="1"/>
    <col min="3859" max="3859" width="12.7109375" style="1" customWidth="1"/>
    <col min="3860" max="3860" width="13" style="1" customWidth="1"/>
    <col min="3861" max="4097" width="9.140625" style="1"/>
    <col min="4098" max="4098" width="10.140625" style="1" customWidth="1"/>
    <col min="4099" max="4102" width="9.140625" style="1"/>
    <col min="4103" max="4103" width="13.7109375" style="1" customWidth="1"/>
    <col min="4104" max="4104" width="12.42578125" style="1" customWidth="1"/>
    <col min="4105" max="4107" width="11.140625" style="1" customWidth="1"/>
    <col min="4108" max="4108" width="12.28515625" style="1" customWidth="1"/>
    <col min="4109" max="4109" width="10.42578125" style="1" customWidth="1"/>
    <col min="4110" max="4110" width="13.7109375" style="1" customWidth="1"/>
    <col min="4111" max="4111" width="14.28515625" style="1" customWidth="1"/>
    <col min="4112" max="4112" width="13.42578125" style="1" customWidth="1"/>
    <col min="4113" max="4113" width="11" style="1" customWidth="1"/>
    <col min="4114" max="4114" width="11.85546875" style="1" customWidth="1"/>
    <col min="4115" max="4115" width="12.7109375" style="1" customWidth="1"/>
    <col min="4116" max="4116" width="13" style="1" customWidth="1"/>
    <col min="4117" max="4353" width="9.140625" style="1"/>
    <col min="4354" max="4354" width="10.140625" style="1" customWidth="1"/>
    <col min="4355" max="4358" width="9.140625" style="1"/>
    <col min="4359" max="4359" width="13.7109375" style="1" customWidth="1"/>
    <col min="4360" max="4360" width="12.42578125" style="1" customWidth="1"/>
    <col min="4361" max="4363" width="11.140625" style="1" customWidth="1"/>
    <col min="4364" max="4364" width="12.28515625" style="1" customWidth="1"/>
    <col min="4365" max="4365" width="10.42578125" style="1" customWidth="1"/>
    <col min="4366" max="4366" width="13.7109375" style="1" customWidth="1"/>
    <col min="4367" max="4367" width="14.28515625" style="1" customWidth="1"/>
    <col min="4368" max="4368" width="13.42578125" style="1" customWidth="1"/>
    <col min="4369" max="4369" width="11" style="1" customWidth="1"/>
    <col min="4370" max="4370" width="11.85546875" style="1" customWidth="1"/>
    <col min="4371" max="4371" width="12.7109375" style="1" customWidth="1"/>
    <col min="4372" max="4372" width="13" style="1" customWidth="1"/>
    <col min="4373" max="4609" width="9.140625" style="1"/>
    <col min="4610" max="4610" width="10.140625" style="1" customWidth="1"/>
    <col min="4611" max="4614" width="9.140625" style="1"/>
    <col min="4615" max="4615" width="13.7109375" style="1" customWidth="1"/>
    <col min="4616" max="4616" width="12.42578125" style="1" customWidth="1"/>
    <col min="4617" max="4619" width="11.140625" style="1" customWidth="1"/>
    <col min="4620" max="4620" width="12.28515625" style="1" customWidth="1"/>
    <col min="4621" max="4621" width="10.42578125" style="1" customWidth="1"/>
    <col min="4622" max="4622" width="13.7109375" style="1" customWidth="1"/>
    <col min="4623" max="4623" width="14.28515625" style="1" customWidth="1"/>
    <col min="4624" max="4624" width="13.42578125" style="1" customWidth="1"/>
    <col min="4625" max="4625" width="11" style="1" customWidth="1"/>
    <col min="4626" max="4626" width="11.85546875" style="1" customWidth="1"/>
    <col min="4627" max="4627" width="12.7109375" style="1" customWidth="1"/>
    <col min="4628" max="4628" width="13" style="1" customWidth="1"/>
    <col min="4629" max="4865" width="9.140625" style="1"/>
    <col min="4866" max="4866" width="10.140625" style="1" customWidth="1"/>
    <col min="4867" max="4870" width="9.140625" style="1"/>
    <col min="4871" max="4871" width="13.7109375" style="1" customWidth="1"/>
    <col min="4872" max="4872" width="12.42578125" style="1" customWidth="1"/>
    <col min="4873" max="4875" width="11.140625" style="1" customWidth="1"/>
    <col min="4876" max="4876" width="12.28515625" style="1" customWidth="1"/>
    <col min="4877" max="4877" width="10.42578125" style="1" customWidth="1"/>
    <col min="4878" max="4878" width="13.7109375" style="1" customWidth="1"/>
    <col min="4879" max="4879" width="14.28515625" style="1" customWidth="1"/>
    <col min="4880" max="4880" width="13.42578125" style="1" customWidth="1"/>
    <col min="4881" max="4881" width="11" style="1" customWidth="1"/>
    <col min="4882" max="4882" width="11.85546875" style="1" customWidth="1"/>
    <col min="4883" max="4883" width="12.7109375" style="1" customWidth="1"/>
    <col min="4884" max="4884" width="13" style="1" customWidth="1"/>
    <col min="4885" max="5121" width="9.140625" style="1"/>
    <col min="5122" max="5122" width="10.140625" style="1" customWidth="1"/>
    <col min="5123" max="5126" width="9.140625" style="1"/>
    <col min="5127" max="5127" width="13.7109375" style="1" customWidth="1"/>
    <col min="5128" max="5128" width="12.42578125" style="1" customWidth="1"/>
    <col min="5129" max="5131" width="11.140625" style="1" customWidth="1"/>
    <col min="5132" max="5132" width="12.28515625" style="1" customWidth="1"/>
    <col min="5133" max="5133" width="10.42578125" style="1" customWidth="1"/>
    <col min="5134" max="5134" width="13.7109375" style="1" customWidth="1"/>
    <col min="5135" max="5135" width="14.28515625" style="1" customWidth="1"/>
    <col min="5136" max="5136" width="13.42578125" style="1" customWidth="1"/>
    <col min="5137" max="5137" width="11" style="1" customWidth="1"/>
    <col min="5138" max="5138" width="11.85546875" style="1" customWidth="1"/>
    <col min="5139" max="5139" width="12.7109375" style="1" customWidth="1"/>
    <col min="5140" max="5140" width="13" style="1" customWidth="1"/>
    <col min="5141" max="5377" width="9.140625" style="1"/>
    <col min="5378" max="5378" width="10.140625" style="1" customWidth="1"/>
    <col min="5379" max="5382" width="9.140625" style="1"/>
    <col min="5383" max="5383" width="13.7109375" style="1" customWidth="1"/>
    <col min="5384" max="5384" width="12.42578125" style="1" customWidth="1"/>
    <col min="5385" max="5387" width="11.140625" style="1" customWidth="1"/>
    <col min="5388" max="5388" width="12.28515625" style="1" customWidth="1"/>
    <col min="5389" max="5389" width="10.42578125" style="1" customWidth="1"/>
    <col min="5390" max="5390" width="13.7109375" style="1" customWidth="1"/>
    <col min="5391" max="5391" width="14.28515625" style="1" customWidth="1"/>
    <col min="5392" max="5392" width="13.42578125" style="1" customWidth="1"/>
    <col min="5393" max="5393" width="11" style="1" customWidth="1"/>
    <col min="5394" max="5394" width="11.85546875" style="1" customWidth="1"/>
    <col min="5395" max="5395" width="12.7109375" style="1" customWidth="1"/>
    <col min="5396" max="5396" width="13" style="1" customWidth="1"/>
    <col min="5397" max="5633" width="9.140625" style="1"/>
    <col min="5634" max="5634" width="10.140625" style="1" customWidth="1"/>
    <col min="5635" max="5638" width="9.140625" style="1"/>
    <col min="5639" max="5639" width="13.7109375" style="1" customWidth="1"/>
    <col min="5640" max="5640" width="12.42578125" style="1" customWidth="1"/>
    <col min="5641" max="5643" width="11.140625" style="1" customWidth="1"/>
    <col min="5644" max="5644" width="12.28515625" style="1" customWidth="1"/>
    <col min="5645" max="5645" width="10.42578125" style="1" customWidth="1"/>
    <col min="5646" max="5646" width="13.7109375" style="1" customWidth="1"/>
    <col min="5647" max="5647" width="14.28515625" style="1" customWidth="1"/>
    <col min="5648" max="5648" width="13.42578125" style="1" customWidth="1"/>
    <col min="5649" max="5649" width="11" style="1" customWidth="1"/>
    <col min="5650" max="5650" width="11.85546875" style="1" customWidth="1"/>
    <col min="5651" max="5651" width="12.7109375" style="1" customWidth="1"/>
    <col min="5652" max="5652" width="13" style="1" customWidth="1"/>
    <col min="5653" max="5889" width="9.140625" style="1"/>
    <col min="5890" max="5890" width="10.140625" style="1" customWidth="1"/>
    <col min="5891" max="5894" width="9.140625" style="1"/>
    <col min="5895" max="5895" width="13.7109375" style="1" customWidth="1"/>
    <col min="5896" max="5896" width="12.42578125" style="1" customWidth="1"/>
    <col min="5897" max="5899" width="11.140625" style="1" customWidth="1"/>
    <col min="5900" max="5900" width="12.28515625" style="1" customWidth="1"/>
    <col min="5901" max="5901" width="10.42578125" style="1" customWidth="1"/>
    <col min="5902" max="5902" width="13.7109375" style="1" customWidth="1"/>
    <col min="5903" max="5903" width="14.28515625" style="1" customWidth="1"/>
    <col min="5904" max="5904" width="13.42578125" style="1" customWidth="1"/>
    <col min="5905" max="5905" width="11" style="1" customWidth="1"/>
    <col min="5906" max="5906" width="11.85546875" style="1" customWidth="1"/>
    <col min="5907" max="5907" width="12.7109375" style="1" customWidth="1"/>
    <col min="5908" max="5908" width="13" style="1" customWidth="1"/>
    <col min="5909" max="6145" width="9.140625" style="1"/>
    <col min="6146" max="6146" width="10.140625" style="1" customWidth="1"/>
    <col min="6147" max="6150" width="9.140625" style="1"/>
    <col min="6151" max="6151" width="13.7109375" style="1" customWidth="1"/>
    <col min="6152" max="6152" width="12.42578125" style="1" customWidth="1"/>
    <col min="6153" max="6155" width="11.140625" style="1" customWidth="1"/>
    <col min="6156" max="6156" width="12.28515625" style="1" customWidth="1"/>
    <col min="6157" max="6157" width="10.42578125" style="1" customWidth="1"/>
    <col min="6158" max="6158" width="13.7109375" style="1" customWidth="1"/>
    <col min="6159" max="6159" width="14.28515625" style="1" customWidth="1"/>
    <col min="6160" max="6160" width="13.42578125" style="1" customWidth="1"/>
    <col min="6161" max="6161" width="11" style="1" customWidth="1"/>
    <col min="6162" max="6162" width="11.85546875" style="1" customWidth="1"/>
    <col min="6163" max="6163" width="12.7109375" style="1" customWidth="1"/>
    <col min="6164" max="6164" width="13" style="1" customWidth="1"/>
    <col min="6165" max="6401" width="9.140625" style="1"/>
    <col min="6402" max="6402" width="10.140625" style="1" customWidth="1"/>
    <col min="6403" max="6406" width="9.140625" style="1"/>
    <col min="6407" max="6407" width="13.7109375" style="1" customWidth="1"/>
    <col min="6408" max="6408" width="12.42578125" style="1" customWidth="1"/>
    <col min="6409" max="6411" width="11.140625" style="1" customWidth="1"/>
    <col min="6412" max="6412" width="12.28515625" style="1" customWidth="1"/>
    <col min="6413" max="6413" width="10.42578125" style="1" customWidth="1"/>
    <col min="6414" max="6414" width="13.7109375" style="1" customWidth="1"/>
    <col min="6415" max="6415" width="14.28515625" style="1" customWidth="1"/>
    <col min="6416" max="6416" width="13.42578125" style="1" customWidth="1"/>
    <col min="6417" max="6417" width="11" style="1" customWidth="1"/>
    <col min="6418" max="6418" width="11.85546875" style="1" customWidth="1"/>
    <col min="6419" max="6419" width="12.7109375" style="1" customWidth="1"/>
    <col min="6420" max="6420" width="13" style="1" customWidth="1"/>
    <col min="6421" max="6657" width="9.140625" style="1"/>
    <col min="6658" max="6658" width="10.140625" style="1" customWidth="1"/>
    <col min="6659" max="6662" width="9.140625" style="1"/>
    <col min="6663" max="6663" width="13.7109375" style="1" customWidth="1"/>
    <col min="6664" max="6664" width="12.42578125" style="1" customWidth="1"/>
    <col min="6665" max="6667" width="11.140625" style="1" customWidth="1"/>
    <col min="6668" max="6668" width="12.28515625" style="1" customWidth="1"/>
    <col min="6669" max="6669" width="10.42578125" style="1" customWidth="1"/>
    <col min="6670" max="6670" width="13.7109375" style="1" customWidth="1"/>
    <col min="6671" max="6671" width="14.28515625" style="1" customWidth="1"/>
    <col min="6672" max="6672" width="13.42578125" style="1" customWidth="1"/>
    <col min="6673" max="6673" width="11" style="1" customWidth="1"/>
    <col min="6674" max="6674" width="11.85546875" style="1" customWidth="1"/>
    <col min="6675" max="6675" width="12.7109375" style="1" customWidth="1"/>
    <col min="6676" max="6676" width="13" style="1" customWidth="1"/>
    <col min="6677" max="6913" width="9.140625" style="1"/>
    <col min="6914" max="6914" width="10.140625" style="1" customWidth="1"/>
    <col min="6915" max="6918" width="9.140625" style="1"/>
    <col min="6919" max="6919" width="13.7109375" style="1" customWidth="1"/>
    <col min="6920" max="6920" width="12.42578125" style="1" customWidth="1"/>
    <col min="6921" max="6923" width="11.140625" style="1" customWidth="1"/>
    <col min="6924" max="6924" width="12.28515625" style="1" customWidth="1"/>
    <col min="6925" max="6925" width="10.42578125" style="1" customWidth="1"/>
    <col min="6926" max="6926" width="13.7109375" style="1" customWidth="1"/>
    <col min="6927" max="6927" width="14.28515625" style="1" customWidth="1"/>
    <col min="6928" max="6928" width="13.42578125" style="1" customWidth="1"/>
    <col min="6929" max="6929" width="11" style="1" customWidth="1"/>
    <col min="6930" max="6930" width="11.85546875" style="1" customWidth="1"/>
    <col min="6931" max="6931" width="12.7109375" style="1" customWidth="1"/>
    <col min="6932" max="6932" width="13" style="1" customWidth="1"/>
    <col min="6933" max="7169" width="9.140625" style="1"/>
    <col min="7170" max="7170" width="10.140625" style="1" customWidth="1"/>
    <col min="7171" max="7174" width="9.140625" style="1"/>
    <col min="7175" max="7175" width="13.7109375" style="1" customWidth="1"/>
    <col min="7176" max="7176" width="12.42578125" style="1" customWidth="1"/>
    <col min="7177" max="7179" width="11.140625" style="1" customWidth="1"/>
    <col min="7180" max="7180" width="12.28515625" style="1" customWidth="1"/>
    <col min="7181" max="7181" width="10.42578125" style="1" customWidth="1"/>
    <col min="7182" max="7182" width="13.7109375" style="1" customWidth="1"/>
    <col min="7183" max="7183" width="14.28515625" style="1" customWidth="1"/>
    <col min="7184" max="7184" width="13.42578125" style="1" customWidth="1"/>
    <col min="7185" max="7185" width="11" style="1" customWidth="1"/>
    <col min="7186" max="7186" width="11.85546875" style="1" customWidth="1"/>
    <col min="7187" max="7187" width="12.7109375" style="1" customWidth="1"/>
    <col min="7188" max="7188" width="13" style="1" customWidth="1"/>
    <col min="7189" max="7425" width="9.140625" style="1"/>
    <col min="7426" max="7426" width="10.140625" style="1" customWidth="1"/>
    <col min="7427" max="7430" width="9.140625" style="1"/>
    <col min="7431" max="7431" width="13.7109375" style="1" customWidth="1"/>
    <col min="7432" max="7432" width="12.42578125" style="1" customWidth="1"/>
    <col min="7433" max="7435" width="11.140625" style="1" customWidth="1"/>
    <col min="7436" max="7436" width="12.28515625" style="1" customWidth="1"/>
    <col min="7437" max="7437" width="10.42578125" style="1" customWidth="1"/>
    <col min="7438" max="7438" width="13.7109375" style="1" customWidth="1"/>
    <col min="7439" max="7439" width="14.28515625" style="1" customWidth="1"/>
    <col min="7440" max="7440" width="13.42578125" style="1" customWidth="1"/>
    <col min="7441" max="7441" width="11" style="1" customWidth="1"/>
    <col min="7442" max="7442" width="11.85546875" style="1" customWidth="1"/>
    <col min="7443" max="7443" width="12.7109375" style="1" customWidth="1"/>
    <col min="7444" max="7444" width="13" style="1" customWidth="1"/>
    <col min="7445" max="7681" width="9.140625" style="1"/>
    <col min="7682" max="7682" width="10.140625" style="1" customWidth="1"/>
    <col min="7683" max="7686" width="9.140625" style="1"/>
    <col min="7687" max="7687" width="13.7109375" style="1" customWidth="1"/>
    <col min="7688" max="7688" width="12.42578125" style="1" customWidth="1"/>
    <col min="7689" max="7691" width="11.140625" style="1" customWidth="1"/>
    <col min="7692" max="7692" width="12.28515625" style="1" customWidth="1"/>
    <col min="7693" max="7693" width="10.42578125" style="1" customWidth="1"/>
    <col min="7694" max="7694" width="13.7109375" style="1" customWidth="1"/>
    <col min="7695" max="7695" width="14.28515625" style="1" customWidth="1"/>
    <col min="7696" max="7696" width="13.42578125" style="1" customWidth="1"/>
    <col min="7697" max="7697" width="11" style="1" customWidth="1"/>
    <col min="7698" max="7698" width="11.85546875" style="1" customWidth="1"/>
    <col min="7699" max="7699" width="12.7109375" style="1" customWidth="1"/>
    <col min="7700" max="7700" width="13" style="1" customWidth="1"/>
    <col min="7701" max="7937" width="9.140625" style="1"/>
    <col min="7938" max="7938" width="10.140625" style="1" customWidth="1"/>
    <col min="7939" max="7942" width="9.140625" style="1"/>
    <col min="7943" max="7943" width="13.7109375" style="1" customWidth="1"/>
    <col min="7944" max="7944" width="12.42578125" style="1" customWidth="1"/>
    <col min="7945" max="7947" width="11.140625" style="1" customWidth="1"/>
    <col min="7948" max="7948" width="12.28515625" style="1" customWidth="1"/>
    <col min="7949" max="7949" width="10.42578125" style="1" customWidth="1"/>
    <col min="7950" max="7950" width="13.7109375" style="1" customWidth="1"/>
    <col min="7951" max="7951" width="14.28515625" style="1" customWidth="1"/>
    <col min="7952" max="7952" width="13.42578125" style="1" customWidth="1"/>
    <col min="7953" max="7953" width="11" style="1" customWidth="1"/>
    <col min="7954" max="7954" width="11.85546875" style="1" customWidth="1"/>
    <col min="7955" max="7955" width="12.7109375" style="1" customWidth="1"/>
    <col min="7956" max="7956" width="13" style="1" customWidth="1"/>
    <col min="7957" max="8193" width="9.140625" style="1"/>
    <col min="8194" max="8194" width="10.140625" style="1" customWidth="1"/>
    <col min="8195" max="8198" width="9.140625" style="1"/>
    <col min="8199" max="8199" width="13.7109375" style="1" customWidth="1"/>
    <col min="8200" max="8200" width="12.42578125" style="1" customWidth="1"/>
    <col min="8201" max="8203" width="11.140625" style="1" customWidth="1"/>
    <col min="8204" max="8204" width="12.28515625" style="1" customWidth="1"/>
    <col min="8205" max="8205" width="10.42578125" style="1" customWidth="1"/>
    <col min="8206" max="8206" width="13.7109375" style="1" customWidth="1"/>
    <col min="8207" max="8207" width="14.28515625" style="1" customWidth="1"/>
    <col min="8208" max="8208" width="13.42578125" style="1" customWidth="1"/>
    <col min="8209" max="8209" width="11" style="1" customWidth="1"/>
    <col min="8210" max="8210" width="11.85546875" style="1" customWidth="1"/>
    <col min="8211" max="8211" width="12.7109375" style="1" customWidth="1"/>
    <col min="8212" max="8212" width="13" style="1" customWidth="1"/>
    <col min="8213" max="8449" width="9.140625" style="1"/>
    <col min="8450" max="8450" width="10.140625" style="1" customWidth="1"/>
    <col min="8451" max="8454" width="9.140625" style="1"/>
    <col min="8455" max="8455" width="13.7109375" style="1" customWidth="1"/>
    <col min="8456" max="8456" width="12.42578125" style="1" customWidth="1"/>
    <col min="8457" max="8459" width="11.140625" style="1" customWidth="1"/>
    <col min="8460" max="8460" width="12.28515625" style="1" customWidth="1"/>
    <col min="8461" max="8461" width="10.42578125" style="1" customWidth="1"/>
    <col min="8462" max="8462" width="13.7109375" style="1" customWidth="1"/>
    <col min="8463" max="8463" width="14.28515625" style="1" customWidth="1"/>
    <col min="8464" max="8464" width="13.42578125" style="1" customWidth="1"/>
    <col min="8465" max="8465" width="11" style="1" customWidth="1"/>
    <col min="8466" max="8466" width="11.85546875" style="1" customWidth="1"/>
    <col min="8467" max="8467" width="12.7109375" style="1" customWidth="1"/>
    <col min="8468" max="8468" width="13" style="1" customWidth="1"/>
    <col min="8469" max="8705" width="9.140625" style="1"/>
    <col min="8706" max="8706" width="10.140625" style="1" customWidth="1"/>
    <col min="8707" max="8710" width="9.140625" style="1"/>
    <col min="8711" max="8711" width="13.7109375" style="1" customWidth="1"/>
    <col min="8712" max="8712" width="12.42578125" style="1" customWidth="1"/>
    <col min="8713" max="8715" width="11.140625" style="1" customWidth="1"/>
    <col min="8716" max="8716" width="12.28515625" style="1" customWidth="1"/>
    <col min="8717" max="8717" width="10.42578125" style="1" customWidth="1"/>
    <col min="8718" max="8718" width="13.7109375" style="1" customWidth="1"/>
    <col min="8719" max="8719" width="14.28515625" style="1" customWidth="1"/>
    <col min="8720" max="8720" width="13.42578125" style="1" customWidth="1"/>
    <col min="8721" max="8721" width="11" style="1" customWidth="1"/>
    <col min="8722" max="8722" width="11.85546875" style="1" customWidth="1"/>
    <col min="8723" max="8723" width="12.7109375" style="1" customWidth="1"/>
    <col min="8724" max="8724" width="13" style="1" customWidth="1"/>
    <col min="8725" max="8961" width="9.140625" style="1"/>
    <col min="8962" max="8962" width="10.140625" style="1" customWidth="1"/>
    <col min="8963" max="8966" width="9.140625" style="1"/>
    <col min="8967" max="8967" width="13.7109375" style="1" customWidth="1"/>
    <col min="8968" max="8968" width="12.42578125" style="1" customWidth="1"/>
    <col min="8969" max="8971" width="11.140625" style="1" customWidth="1"/>
    <col min="8972" max="8972" width="12.28515625" style="1" customWidth="1"/>
    <col min="8973" max="8973" width="10.42578125" style="1" customWidth="1"/>
    <col min="8974" max="8974" width="13.7109375" style="1" customWidth="1"/>
    <col min="8975" max="8975" width="14.28515625" style="1" customWidth="1"/>
    <col min="8976" max="8976" width="13.42578125" style="1" customWidth="1"/>
    <col min="8977" max="8977" width="11" style="1" customWidth="1"/>
    <col min="8978" max="8978" width="11.85546875" style="1" customWidth="1"/>
    <col min="8979" max="8979" width="12.7109375" style="1" customWidth="1"/>
    <col min="8980" max="8980" width="13" style="1" customWidth="1"/>
    <col min="8981" max="9217" width="9.140625" style="1"/>
    <col min="9218" max="9218" width="10.140625" style="1" customWidth="1"/>
    <col min="9219" max="9222" width="9.140625" style="1"/>
    <col min="9223" max="9223" width="13.7109375" style="1" customWidth="1"/>
    <col min="9224" max="9224" width="12.42578125" style="1" customWidth="1"/>
    <col min="9225" max="9227" width="11.140625" style="1" customWidth="1"/>
    <col min="9228" max="9228" width="12.28515625" style="1" customWidth="1"/>
    <col min="9229" max="9229" width="10.42578125" style="1" customWidth="1"/>
    <col min="9230" max="9230" width="13.7109375" style="1" customWidth="1"/>
    <col min="9231" max="9231" width="14.28515625" style="1" customWidth="1"/>
    <col min="9232" max="9232" width="13.42578125" style="1" customWidth="1"/>
    <col min="9233" max="9233" width="11" style="1" customWidth="1"/>
    <col min="9234" max="9234" width="11.85546875" style="1" customWidth="1"/>
    <col min="9235" max="9235" width="12.7109375" style="1" customWidth="1"/>
    <col min="9236" max="9236" width="13" style="1" customWidth="1"/>
    <col min="9237" max="9473" width="9.140625" style="1"/>
    <col min="9474" max="9474" width="10.140625" style="1" customWidth="1"/>
    <col min="9475" max="9478" width="9.140625" style="1"/>
    <col min="9479" max="9479" width="13.7109375" style="1" customWidth="1"/>
    <col min="9480" max="9480" width="12.42578125" style="1" customWidth="1"/>
    <col min="9481" max="9483" width="11.140625" style="1" customWidth="1"/>
    <col min="9484" max="9484" width="12.28515625" style="1" customWidth="1"/>
    <col min="9485" max="9485" width="10.42578125" style="1" customWidth="1"/>
    <col min="9486" max="9486" width="13.7109375" style="1" customWidth="1"/>
    <col min="9487" max="9487" width="14.28515625" style="1" customWidth="1"/>
    <col min="9488" max="9488" width="13.42578125" style="1" customWidth="1"/>
    <col min="9489" max="9489" width="11" style="1" customWidth="1"/>
    <col min="9490" max="9490" width="11.85546875" style="1" customWidth="1"/>
    <col min="9491" max="9491" width="12.7109375" style="1" customWidth="1"/>
    <col min="9492" max="9492" width="13" style="1" customWidth="1"/>
    <col min="9493" max="9729" width="9.140625" style="1"/>
    <col min="9730" max="9730" width="10.140625" style="1" customWidth="1"/>
    <col min="9731" max="9734" width="9.140625" style="1"/>
    <col min="9735" max="9735" width="13.7109375" style="1" customWidth="1"/>
    <col min="9736" max="9736" width="12.42578125" style="1" customWidth="1"/>
    <col min="9737" max="9739" width="11.140625" style="1" customWidth="1"/>
    <col min="9740" max="9740" width="12.28515625" style="1" customWidth="1"/>
    <col min="9741" max="9741" width="10.42578125" style="1" customWidth="1"/>
    <col min="9742" max="9742" width="13.7109375" style="1" customWidth="1"/>
    <col min="9743" max="9743" width="14.28515625" style="1" customWidth="1"/>
    <col min="9744" max="9744" width="13.42578125" style="1" customWidth="1"/>
    <col min="9745" max="9745" width="11" style="1" customWidth="1"/>
    <col min="9746" max="9746" width="11.85546875" style="1" customWidth="1"/>
    <col min="9747" max="9747" width="12.7109375" style="1" customWidth="1"/>
    <col min="9748" max="9748" width="13" style="1" customWidth="1"/>
    <col min="9749" max="9985" width="9.140625" style="1"/>
    <col min="9986" max="9986" width="10.140625" style="1" customWidth="1"/>
    <col min="9987" max="9990" width="9.140625" style="1"/>
    <col min="9991" max="9991" width="13.7109375" style="1" customWidth="1"/>
    <col min="9992" max="9992" width="12.42578125" style="1" customWidth="1"/>
    <col min="9993" max="9995" width="11.140625" style="1" customWidth="1"/>
    <col min="9996" max="9996" width="12.28515625" style="1" customWidth="1"/>
    <col min="9997" max="9997" width="10.42578125" style="1" customWidth="1"/>
    <col min="9998" max="9998" width="13.7109375" style="1" customWidth="1"/>
    <col min="9999" max="9999" width="14.28515625" style="1" customWidth="1"/>
    <col min="10000" max="10000" width="13.42578125" style="1" customWidth="1"/>
    <col min="10001" max="10001" width="11" style="1" customWidth="1"/>
    <col min="10002" max="10002" width="11.85546875" style="1" customWidth="1"/>
    <col min="10003" max="10003" width="12.7109375" style="1" customWidth="1"/>
    <col min="10004" max="10004" width="13" style="1" customWidth="1"/>
    <col min="10005" max="10241" width="9.140625" style="1"/>
    <col min="10242" max="10242" width="10.140625" style="1" customWidth="1"/>
    <col min="10243" max="10246" width="9.140625" style="1"/>
    <col min="10247" max="10247" width="13.7109375" style="1" customWidth="1"/>
    <col min="10248" max="10248" width="12.42578125" style="1" customWidth="1"/>
    <col min="10249" max="10251" width="11.140625" style="1" customWidth="1"/>
    <col min="10252" max="10252" width="12.28515625" style="1" customWidth="1"/>
    <col min="10253" max="10253" width="10.42578125" style="1" customWidth="1"/>
    <col min="10254" max="10254" width="13.7109375" style="1" customWidth="1"/>
    <col min="10255" max="10255" width="14.28515625" style="1" customWidth="1"/>
    <col min="10256" max="10256" width="13.42578125" style="1" customWidth="1"/>
    <col min="10257" max="10257" width="11" style="1" customWidth="1"/>
    <col min="10258" max="10258" width="11.85546875" style="1" customWidth="1"/>
    <col min="10259" max="10259" width="12.7109375" style="1" customWidth="1"/>
    <col min="10260" max="10260" width="13" style="1" customWidth="1"/>
    <col min="10261" max="10497" width="9.140625" style="1"/>
    <col min="10498" max="10498" width="10.140625" style="1" customWidth="1"/>
    <col min="10499" max="10502" width="9.140625" style="1"/>
    <col min="10503" max="10503" width="13.7109375" style="1" customWidth="1"/>
    <col min="10504" max="10504" width="12.42578125" style="1" customWidth="1"/>
    <col min="10505" max="10507" width="11.140625" style="1" customWidth="1"/>
    <col min="10508" max="10508" width="12.28515625" style="1" customWidth="1"/>
    <col min="10509" max="10509" width="10.42578125" style="1" customWidth="1"/>
    <col min="10510" max="10510" width="13.7109375" style="1" customWidth="1"/>
    <col min="10511" max="10511" width="14.28515625" style="1" customWidth="1"/>
    <col min="10512" max="10512" width="13.42578125" style="1" customWidth="1"/>
    <col min="10513" max="10513" width="11" style="1" customWidth="1"/>
    <col min="10514" max="10514" width="11.85546875" style="1" customWidth="1"/>
    <col min="10515" max="10515" width="12.7109375" style="1" customWidth="1"/>
    <col min="10516" max="10516" width="13" style="1" customWidth="1"/>
    <col min="10517" max="10753" width="9.140625" style="1"/>
    <col min="10754" max="10754" width="10.140625" style="1" customWidth="1"/>
    <col min="10755" max="10758" width="9.140625" style="1"/>
    <col min="10759" max="10759" width="13.7109375" style="1" customWidth="1"/>
    <col min="10760" max="10760" width="12.42578125" style="1" customWidth="1"/>
    <col min="10761" max="10763" width="11.140625" style="1" customWidth="1"/>
    <col min="10764" max="10764" width="12.28515625" style="1" customWidth="1"/>
    <col min="10765" max="10765" width="10.42578125" style="1" customWidth="1"/>
    <col min="10766" max="10766" width="13.7109375" style="1" customWidth="1"/>
    <col min="10767" max="10767" width="14.28515625" style="1" customWidth="1"/>
    <col min="10768" max="10768" width="13.42578125" style="1" customWidth="1"/>
    <col min="10769" max="10769" width="11" style="1" customWidth="1"/>
    <col min="10770" max="10770" width="11.85546875" style="1" customWidth="1"/>
    <col min="10771" max="10771" width="12.7109375" style="1" customWidth="1"/>
    <col min="10772" max="10772" width="13" style="1" customWidth="1"/>
    <col min="10773" max="11009" width="9.140625" style="1"/>
    <col min="11010" max="11010" width="10.140625" style="1" customWidth="1"/>
    <col min="11011" max="11014" width="9.140625" style="1"/>
    <col min="11015" max="11015" width="13.7109375" style="1" customWidth="1"/>
    <col min="11016" max="11016" width="12.42578125" style="1" customWidth="1"/>
    <col min="11017" max="11019" width="11.140625" style="1" customWidth="1"/>
    <col min="11020" max="11020" width="12.28515625" style="1" customWidth="1"/>
    <col min="11021" max="11021" width="10.42578125" style="1" customWidth="1"/>
    <col min="11022" max="11022" width="13.7109375" style="1" customWidth="1"/>
    <col min="11023" max="11023" width="14.28515625" style="1" customWidth="1"/>
    <col min="11024" max="11024" width="13.42578125" style="1" customWidth="1"/>
    <col min="11025" max="11025" width="11" style="1" customWidth="1"/>
    <col min="11026" max="11026" width="11.85546875" style="1" customWidth="1"/>
    <col min="11027" max="11027" width="12.7109375" style="1" customWidth="1"/>
    <col min="11028" max="11028" width="13" style="1" customWidth="1"/>
    <col min="11029" max="11265" width="9.140625" style="1"/>
    <col min="11266" max="11266" width="10.140625" style="1" customWidth="1"/>
    <col min="11267" max="11270" width="9.140625" style="1"/>
    <col min="11271" max="11271" width="13.7109375" style="1" customWidth="1"/>
    <col min="11272" max="11272" width="12.42578125" style="1" customWidth="1"/>
    <col min="11273" max="11275" width="11.140625" style="1" customWidth="1"/>
    <col min="11276" max="11276" width="12.28515625" style="1" customWidth="1"/>
    <col min="11277" max="11277" width="10.42578125" style="1" customWidth="1"/>
    <col min="11278" max="11278" width="13.7109375" style="1" customWidth="1"/>
    <col min="11279" max="11279" width="14.28515625" style="1" customWidth="1"/>
    <col min="11280" max="11280" width="13.42578125" style="1" customWidth="1"/>
    <col min="11281" max="11281" width="11" style="1" customWidth="1"/>
    <col min="11282" max="11282" width="11.85546875" style="1" customWidth="1"/>
    <col min="11283" max="11283" width="12.7109375" style="1" customWidth="1"/>
    <col min="11284" max="11284" width="13" style="1" customWidth="1"/>
    <col min="11285" max="11521" width="9.140625" style="1"/>
    <col min="11522" max="11522" width="10.140625" style="1" customWidth="1"/>
    <col min="11523" max="11526" width="9.140625" style="1"/>
    <col min="11527" max="11527" width="13.7109375" style="1" customWidth="1"/>
    <col min="11528" max="11528" width="12.42578125" style="1" customWidth="1"/>
    <col min="11529" max="11531" width="11.140625" style="1" customWidth="1"/>
    <col min="11532" max="11532" width="12.28515625" style="1" customWidth="1"/>
    <col min="11533" max="11533" width="10.42578125" style="1" customWidth="1"/>
    <col min="11534" max="11534" width="13.7109375" style="1" customWidth="1"/>
    <col min="11535" max="11535" width="14.28515625" style="1" customWidth="1"/>
    <col min="11536" max="11536" width="13.42578125" style="1" customWidth="1"/>
    <col min="11537" max="11537" width="11" style="1" customWidth="1"/>
    <col min="11538" max="11538" width="11.85546875" style="1" customWidth="1"/>
    <col min="11539" max="11539" width="12.7109375" style="1" customWidth="1"/>
    <col min="11540" max="11540" width="13" style="1" customWidth="1"/>
    <col min="11541" max="11777" width="9.140625" style="1"/>
    <col min="11778" max="11778" width="10.140625" style="1" customWidth="1"/>
    <col min="11779" max="11782" width="9.140625" style="1"/>
    <col min="11783" max="11783" width="13.7109375" style="1" customWidth="1"/>
    <col min="11784" max="11784" width="12.42578125" style="1" customWidth="1"/>
    <col min="11785" max="11787" width="11.140625" style="1" customWidth="1"/>
    <col min="11788" max="11788" width="12.28515625" style="1" customWidth="1"/>
    <col min="11789" max="11789" width="10.42578125" style="1" customWidth="1"/>
    <col min="11790" max="11790" width="13.7109375" style="1" customWidth="1"/>
    <col min="11791" max="11791" width="14.28515625" style="1" customWidth="1"/>
    <col min="11792" max="11792" width="13.42578125" style="1" customWidth="1"/>
    <col min="11793" max="11793" width="11" style="1" customWidth="1"/>
    <col min="11794" max="11794" width="11.85546875" style="1" customWidth="1"/>
    <col min="11795" max="11795" width="12.7109375" style="1" customWidth="1"/>
    <col min="11796" max="11796" width="13" style="1" customWidth="1"/>
    <col min="11797" max="12033" width="9.140625" style="1"/>
    <col min="12034" max="12034" width="10.140625" style="1" customWidth="1"/>
    <col min="12035" max="12038" width="9.140625" style="1"/>
    <col min="12039" max="12039" width="13.7109375" style="1" customWidth="1"/>
    <col min="12040" max="12040" width="12.42578125" style="1" customWidth="1"/>
    <col min="12041" max="12043" width="11.140625" style="1" customWidth="1"/>
    <col min="12044" max="12044" width="12.28515625" style="1" customWidth="1"/>
    <col min="12045" max="12045" width="10.42578125" style="1" customWidth="1"/>
    <col min="12046" max="12046" width="13.7109375" style="1" customWidth="1"/>
    <col min="12047" max="12047" width="14.28515625" style="1" customWidth="1"/>
    <col min="12048" max="12048" width="13.42578125" style="1" customWidth="1"/>
    <col min="12049" max="12049" width="11" style="1" customWidth="1"/>
    <col min="12050" max="12050" width="11.85546875" style="1" customWidth="1"/>
    <col min="12051" max="12051" width="12.7109375" style="1" customWidth="1"/>
    <col min="12052" max="12052" width="13" style="1" customWidth="1"/>
    <col min="12053" max="12289" width="9.140625" style="1"/>
    <col min="12290" max="12290" width="10.140625" style="1" customWidth="1"/>
    <col min="12291" max="12294" width="9.140625" style="1"/>
    <col min="12295" max="12295" width="13.7109375" style="1" customWidth="1"/>
    <col min="12296" max="12296" width="12.42578125" style="1" customWidth="1"/>
    <col min="12297" max="12299" width="11.140625" style="1" customWidth="1"/>
    <col min="12300" max="12300" width="12.28515625" style="1" customWidth="1"/>
    <col min="12301" max="12301" width="10.42578125" style="1" customWidth="1"/>
    <col min="12302" max="12302" width="13.7109375" style="1" customWidth="1"/>
    <col min="12303" max="12303" width="14.28515625" style="1" customWidth="1"/>
    <col min="12304" max="12304" width="13.42578125" style="1" customWidth="1"/>
    <col min="12305" max="12305" width="11" style="1" customWidth="1"/>
    <col min="12306" max="12306" width="11.85546875" style="1" customWidth="1"/>
    <col min="12307" max="12307" width="12.7109375" style="1" customWidth="1"/>
    <col min="12308" max="12308" width="13" style="1" customWidth="1"/>
    <col min="12309" max="12545" width="9.140625" style="1"/>
    <col min="12546" max="12546" width="10.140625" style="1" customWidth="1"/>
    <col min="12547" max="12550" width="9.140625" style="1"/>
    <col min="12551" max="12551" width="13.7109375" style="1" customWidth="1"/>
    <col min="12552" max="12552" width="12.42578125" style="1" customWidth="1"/>
    <col min="12553" max="12555" width="11.140625" style="1" customWidth="1"/>
    <col min="12556" max="12556" width="12.28515625" style="1" customWidth="1"/>
    <col min="12557" max="12557" width="10.42578125" style="1" customWidth="1"/>
    <col min="12558" max="12558" width="13.7109375" style="1" customWidth="1"/>
    <col min="12559" max="12559" width="14.28515625" style="1" customWidth="1"/>
    <col min="12560" max="12560" width="13.42578125" style="1" customWidth="1"/>
    <col min="12561" max="12561" width="11" style="1" customWidth="1"/>
    <col min="12562" max="12562" width="11.85546875" style="1" customWidth="1"/>
    <col min="12563" max="12563" width="12.7109375" style="1" customWidth="1"/>
    <col min="12564" max="12564" width="13" style="1" customWidth="1"/>
    <col min="12565" max="12801" width="9.140625" style="1"/>
    <col min="12802" max="12802" width="10.140625" style="1" customWidth="1"/>
    <col min="12803" max="12806" width="9.140625" style="1"/>
    <col min="12807" max="12807" width="13.7109375" style="1" customWidth="1"/>
    <col min="12808" max="12808" width="12.42578125" style="1" customWidth="1"/>
    <col min="12809" max="12811" width="11.140625" style="1" customWidth="1"/>
    <col min="12812" max="12812" width="12.28515625" style="1" customWidth="1"/>
    <col min="12813" max="12813" width="10.42578125" style="1" customWidth="1"/>
    <col min="12814" max="12814" width="13.7109375" style="1" customWidth="1"/>
    <col min="12815" max="12815" width="14.28515625" style="1" customWidth="1"/>
    <col min="12816" max="12816" width="13.42578125" style="1" customWidth="1"/>
    <col min="12817" max="12817" width="11" style="1" customWidth="1"/>
    <col min="12818" max="12818" width="11.85546875" style="1" customWidth="1"/>
    <col min="12819" max="12819" width="12.7109375" style="1" customWidth="1"/>
    <col min="12820" max="12820" width="13" style="1" customWidth="1"/>
    <col min="12821" max="13057" width="9.140625" style="1"/>
    <col min="13058" max="13058" width="10.140625" style="1" customWidth="1"/>
    <col min="13059" max="13062" width="9.140625" style="1"/>
    <col min="13063" max="13063" width="13.7109375" style="1" customWidth="1"/>
    <col min="13064" max="13064" width="12.42578125" style="1" customWidth="1"/>
    <col min="13065" max="13067" width="11.140625" style="1" customWidth="1"/>
    <col min="13068" max="13068" width="12.28515625" style="1" customWidth="1"/>
    <col min="13069" max="13069" width="10.42578125" style="1" customWidth="1"/>
    <col min="13070" max="13070" width="13.7109375" style="1" customWidth="1"/>
    <col min="13071" max="13071" width="14.28515625" style="1" customWidth="1"/>
    <col min="13072" max="13072" width="13.42578125" style="1" customWidth="1"/>
    <col min="13073" max="13073" width="11" style="1" customWidth="1"/>
    <col min="13074" max="13074" width="11.85546875" style="1" customWidth="1"/>
    <col min="13075" max="13075" width="12.7109375" style="1" customWidth="1"/>
    <col min="13076" max="13076" width="13" style="1" customWidth="1"/>
    <col min="13077" max="13313" width="9.140625" style="1"/>
    <col min="13314" max="13314" width="10.140625" style="1" customWidth="1"/>
    <col min="13315" max="13318" width="9.140625" style="1"/>
    <col min="13319" max="13319" width="13.7109375" style="1" customWidth="1"/>
    <col min="13320" max="13320" width="12.42578125" style="1" customWidth="1"/>
    <col min="13321" max="13323" width="11.140625" style="1" customWidth="1"/>
    <col min="13324" max="13324" width="12.28515625" style="1" customWidth="1"/>
    <col min="13325" max="13325" width="10.42578125" style="1" customWidth="1"/>
    <col min="13326" max="13326" width="13.7109375" style="1" customWidth="1"/>
    <col min="13327" max="13327" width="14.28515625" style="1" customWidth="1"/>
    <col min="13328" max="13328" width="13.42578125" style="1" customWidth="1"/>
    <col min="13329" max="13329" width="11" style="1" customWidth="1"/>
    <col min="13330" max="13330" width="11.85546875" style="1" customWidth="1"/>
    <col min="13331" max="13331" width="12.7109375" style="1" customWidth="1"/>
    <col min="13332" max="13332" width="13" style="1" customWidth="1"/>
    <col min="13333" max="13569" width="9.140625" style="1"/>
    <col min="13570" max="13570" width="10.140625" style="1" customWidth="1"/>
    <col min="13571" max="13574" width="9.140625" style="1"/>
    <col min="13575" max="13575" width="13.7109375" style="1" customWidth="1"/>
    <col min="13576" max="13576" width="12.42578125" style="1" customWidth="1"/>
    <col min="13577" max="13579" width="11.140625" style="1" customWidth="1"/>
    <col min="13580" max="13580" width="12.28515625" style="1" customWidth="1"/>
    <col min="13581" max="13581" width="10.42578125" style="1" customWidth="1"/>
    <col min="13582" max="13582" width="13.7109375" style="1" customWidth="1"/>
    <col min="13583" max="13583" width="14.28515625" style="1" customWidth="1"/>
    <col min="13584" max="13584" width="13.42578125" style="1" customWidth="1"/>
    <col min="13585" max="13585" width="11" style="1" customWidth="1"/>
    <col min="13586" max="13586" width="11.85546875" style="1" customWidth="1"/>
    <col min="13587" max="13587" width="12.7109375" style="1" customWidth="1"/>
    <col min="13588" max="13588" width="13" style="1" customWidth="1"/>
    <col min="13589" max="13825" width="9.140625" style="1"/>
    <col min="13826" max="13826" width="10.140625" style="1" customWidth="1"/>
    <col min="13827" max="13830" width="9.140625" style="1"/>
    <col min="13831" max="13831" width="13.7109375" style="1" customWidth="1"/>
    <col min="13832" max="13832" width="12.42578125" style="1" customWidth="1"/>
    <col min="13833" max="13835" width="11.140625" style="1" customWidth="1"/>
    <col min="13836" max="13836" width="12.28515625" style="1" customWidth="1"/>
    <col min="13837" max="13837" width="10.42578125" style="1" customWidth="1"/>
    <col min="13838" max="13838" width="13.7109375" style="1" customWidth="1"/>
    <col min="13839" max="13839" width="14.28515625" style="1" customWidth="1"/>
    <col min="13840" max="13840" width="13.42578125" style="1" customWidth="1"/>
    <col min="13841" max="13841" width="11" style="1" customWidth="1"/>
    <col min="13842" max="13842" width="11.85546875" style="1" customWidth="1"/>
    <col min="13843" max="13843" width="12.7109375" style="1" customWidth="1"/>
    <col min="13844" max="13844" width="13" style="1" customWidth="1"/>
    <col min="13845" max="14081" width="9.140625" style="1"/>
    <col min="14082" max="14082" width="10.140625" style="1" customWidth="1"/>
    <col min="14083" max="14086" width="9.140625" style="1"/>
    <col min="14087" max="14087" width="13.7109375" style="1" customWidth="1"/>
    <col min="14088" max="14088" width="12.42578125" style="1" customWidth="1"/>
    <col min="14089" max="14091" width="11.140625" style="1" customWidth="1"/>
    <col min="14092" max="14092" width="12.28515625" style="1" customWidth="1"/>
    <col min="14093" max="14093" width="10.42578125" style="1" customWidth="1"/>
    <col min="14094" max="14094" width="13.7109375" style="1" customWidth="1"/>
    <col min="14095" max="14095" width="14.28515625" style="1" customWidth="1"/>
    <col min="14096" max="14096" width="13.42578125" style="1" customWidth="1"/>
    <col min="14097" max="14097" width="11" style="1" customWidth="1"/>
    <col min="14098" max="14098" width="11.85546875" style="1" customWidth="1"/>
    <col min="14099" max="14099" width="12.7109375" style="1" customWidth="1"/>
    <col min="14100" max="14100" width="13" style="1" customWidth="1"/>
    <col min="14101" max="14337" width="9.140625" style="1"/>
    <col min="14338" max="14338" width="10.140625" style="1" customWidth="1"/>
    <col min="14339" max="14342" width="9.140625" style="1"/>
    <col min="14343" max="14343" width="13.7109375" style="1" customWidth="1"/>
    <col min="14344" max="14344" width="12.42578125" style="1" customWidth="1"/>
    <col min="14345" max="14347" width="11.140625" style="1" customWidth="1"/>
    <col min="14348" max="14348" width="12.28515625" style="1" customWidth="1"/>
    <col min="14349" max="14349" width="10.42578125" style="1" customWidth="1"/>
    <col min="14350" max="14350" width="13.7109375" style="1" customWidth="1"/>
    <col min="14351" max="14351" width="14.28515625" style="1" customWidth="1"/>
    <col min="14352" max="14352" width="13.42578125" style="1" customWidth="1"/>
    <col min="14353" max="14353" width="11" style="1" customWidth="1"/>
    <col min="14354" max="14354" width="11.85546875" style="1" customWidth="1"/>
    <col min="14355" max="14355" width="12.7109375" style="1" customWidth="1"/>
    <col min="14356" max="14356" width="13" style="1" customWidth="1"/>
    <col min="14357" max="14593" width="9.140625" style="1"/>
    <col min="14594" max="14594" width="10.140625" style="1" customWidth="1"/>
    <col min="14595" max="14598" width="9.140625" style="1"/>
    <col min="14599" max="14599" width="13.7109375" style="1" customWidth="1"/>
    <col min="14600" max="14600" width="12.42578125" style="1" customWidth="1"/>
    <col min="14601" max="14603" width="11.140625" style="1" customWidth="1"/>
    <col min="14604" max="14604" width="12.28515625" style="1" customWidth="1"/>
    <col min="14605" max="14605" width="10.42578125" style="1" customWidth="1"/>
    <col min="14606" max="14606" width="13.7109375" style="1" customWidth="1"/>
    <col min="14607" max="14607" width="14.28515625" style="1" customWidth="1"/>
    <col min="14608" max="14608" width="13.42578125" style="1" customWidth="1"/>
    <col min="14609" max="14609" width="11" style="1" customWidth="1"/>
    <col min="14610" max="14610" width="11.85546875" style="1" customWidth="1"/>
    <col min="14611" max="14611" width="12.7109375" style="1" customWidth="1"/>
    <col min="14612" max="14612" width="13" style="1" customWidth="1"/>
    <col min="14613" max="14849" width="9.140625" style="1"/>
    <col min="14850" max="14850" width="10.140625" style="1" customWidth="1"/>
    <col min="14851" max="14854" width="9.140625" style="1"/>
    <col min="14855" max="14855" width="13.7109375" style="1" customWidth="1"/>
    <col min="14856" max="14856" width="12.42578125" style="1" customWidth="1"/>
    <col min="14857" max="14859" width="11.140625" style="1" customWidth="1"/>
    <col min="14860" max="14860" width="12.28515625" style="1" customWidth="1"/>
    <col min="14861" max="14861" width="10.42578125" style="1" customWidth="1"/>
    <col min="14862" max="14862" width="13.7109375" style="1" customWidth="1"/>
    <col min="14863" max="14863" width="14.28515625" style="1" customWidth="1"/>
    <col min="14864" max="14864" width="13.42578125" style="1" customWidth="1"/>
    <col min="14865" max="14865" width="11" style="1" customWidth="1"/>
    <col min="14866" max="14866" width="11.85546875" style="1" customWidth="1"/>
    <col min="14867" max="14867" width="12.7109375" style="1" customWidth="1"/>
    <col min="14868" max="14868" width="13" style="1" customWidth="1"/>
    <col min="14869" max="15105" width="9.140625" style="1"/>
    <col min="15106" max="15106" width="10.140625" style="1" customWidth="1"/>
    <col min="15107" max="15110" width="9.140625" style="1"/>
    <col min="15111" max="15111" width="13.7109375" style="1" customWidth="1"/>
    <col min="15112" max="15112" width="12.42578125" style="1" customWidth="1"/>
    <col min="15113" max="15115" width="11.140625" style="1" customWidth="1"/>
    <col min="15116" max="15116" width="12.28515625" style="1" customWidth="1"/>
    <col min="15117" max="15117" width="10.42578125" style="1" customWidth="1"/>
    <col min="15118" max="15118" width="13.7109375" style="1" customWidth="1"/>
    <col min="15119" max="15119" width="14.28515625" style="1" customWidth="1"/>
    <col min="15120" max="15120" width="13.42578125" style="1" customWidth="1"/>
    <col min="15121" max="15121" width="11" style="1" customWidth="1"/>
    <col min="15122" max="15122" width="11.85546875" style="1" customWidth="1"/>
    <col min="15123" max="15123" width="12.7109375" style="1" customWidth="1"/>
    <col min="15124" max="15124" width="13" style="1" customWidth="1"/>
    <col min="15125" max="15361" width="9.140625" style="1"/>
    <col min="15362" max="15362" width="10.140625" style="1" customWidth="1"/>
    <col min="15363" max="15366" width="9.140625" style="1"/>
    <col min="15367" max="15367" width="13.7109375" style="1" customWidth="1"/>
    <col min="15368" max="15368" width="12.42578125" style="1" customWidth="1"/>
    <col min="15369" max="15371" width="11.140625" style="1" customWidth="1"/>
    <col min="15372" max="15372" width="12.28515625" style="1" customWidth="1"/>
    <col min="15373" max="15373" width="10.42578125" style="1" customWidth="1"/>
    <col min="15374" max="15374" width="13.7109375" style="1" customWidth="1"/>
    <col min="15375" max="15375" width="14.28515625" style="1" customWidth="1"/>
    <col min="15376" max="15376" width="13.42578125" style="1" customWidth="1"/>
    <col min="15377" max="15377" width="11" style="1" customWidth="1"/>
    <col min="15378" max="15378" width="11.85546875" style="1" customWidth="1"/>
    <col min="15379" max="15379" width="12.7109375" style="1" customWidth="1"/>
    <col min="15380" max="15380" width="13" style="1" customWidth="1"/>
    <col min="15381" max="15617" width="9.140625" style="1"/>
    <col min="15618" max="15618" width="10.140625" style="1" customWidth="1"/>
    <col min="15619" max="15622" width="9.140625" style="1"/>
    <col min="15623" max="15623" width="13.7109375" style="1" customWidth="1"/>
    <col min="15624" max="15624" width="12.42578125" style="1" customWidth="1"/>
    <col min="15625" max="15627" width="11.140625" style="1" customWidth="1"/>
    <col min="15628" max="15628" width="12.28515625" style="1" customWidth="1"/>
    <col min="15629" max="15629" width="10.42578125" style="1" customWidth="1"/>
    <col min="15630" max="15630" width="13.7109375" style="1" customWidth="1"/>
    <col min="15631" max="15631" width="14.28515625" style="1" customWidth="1"/>
    <col min="15632" max="15632" width="13.42578125" style="1" customWidth="1"/>
    <col min="15633" max="15633" width="11" style="1" customWidth="1"/>
    <col min="15634" max="15634" width="11.85546875" style="1" customWidth="1"/>
    <col min="15635" max="15635" width="12.7109375" style="1" customWidth="1"/>
    <col min="15636" max="15636" width="13" style="1" customWidth="1"/>
    <col min="15637" max="15873" width="9.140625" style="1"/>
    <col min="15874" max="15874" width="10.140625" style="1" customWidth="1"/>
    <col min="15875" max="15878" width="9.140625" style="1"/>
    <col min="15879" max="15879" width="13.7109375" style="1" customWidth="1"/>
    <col min="15880" max="15880" width="12.42578125" style="1" customWidth="1"/>
    <col min="15881" max="15883" width="11.140625" style="1" customWidth="1"/>
    <col min="15884" max="15884" width="12.28515625" style="1" customWidth="1"/>
    <col min="15885" max="15885" width="10.42578125" style="1" customWidth="1"/>
    <col min="15886" max="15886" width="13.7109375" style="1" customWidth="1"/>
    <col min="15887" max="15887" width="14.28515625" style="1" customWidth="1"/>
    <col min="15888" max="15888" width="13.42578125" style="1" customWidth="1"/>
    <col min="15889" max="15889" width="11" style="1" customWidth="1"/>
    <col min="15890" max="15890" width="11.85546875" style="1" customWidth="1"/>
    <col min="15891" max="15891" width="12.7109375" style="1" customWidth="1"/>
    <col min="15892" max="15892" width="13" style="1" customWidth="1"/>
    <col min="15893" max="16129" width="9.140625" style="1"/>
    <col min="16130" max="16130" width="10.140625" style="1" customWidth="1"/>
    <col min="16131" max="16134" width="9.140625" style="1"/>
    <col min="16135" max="16135" width="13.7109375" style="1" customWidth="1"/>
    <col min="16136" max="16136" width="12.42578125" style="1" customWidth="1"/>
    <col min="16137" max="16139" width="11.140625" style="1" customWidth="1"/>
    <col min="16140" max="16140" width="12.28515625" style="1" customWidth="1"/>
    <col min="16141" max="16141" width="10.42578125" style="1" customWidth="1"/>
    <col min="16142" max="16142" width="13.7109375" style="1" customWidth="1"/>
    <col min="16143" max="16143" width="14.28515625" style="1" customWidth="1"/>
    <col min="16144" max="16144" width="13.42578125" style="1" customWidth="1"/>
    <col min="16145" max="16145" width="11" style="1" customWidth="1"/>
    <col min="16146" max="16146" width="11.85546875" style="1" customWidth="1"/>
    <col min="16147" max="16147" width="12.7109375" style="1" customWidth="1"/>
    <col min="16148" max="16148" width="13" style="1" customWidth="1"/>
    <col min="16149" max="16384" width="9.140625" style="1"/>
  </cols>
  <sheetData>
    <row r="13" spans="12:22" x14ac:dyDescent="0.25">
      <c r="L13" s="185" t="s">
        <v>8</v>
      </c>
    </row>
    <row r="14" spans="12:22" ht="26.45" customHeight="1" x14ac:dyDescent="0.25">
      <c r="L14" s="185"/>
    </row>
    <row r="15" spans="12:22" ht="14.45" customHeight="1" x14ac:dyDescent="0.35">
      <c r="M15" s="79"/>
      <c r="N15" s="79"/>
      <c r="O15" s="79"/>
      <c r="P15" s="79"/>
      <c r="Q15" s="79"/>
      <c r="R15" s="79"/>
      <c r="S15" s="79"/>
      <c r="T15" s="79"/>
      <c r="U15" s="79"/>
      <c r="V15" s="79"/>
    </row>
    <row r="16" spans="12:22" ht="33.6" customHeight="1" x14ac:dyDescent="0.35">
      <c r="M16" s="186" t="s">
        <v>12</v>
      </c>
      <c r="N16" s="186"/>
      <c r="O16" s="80" t="s">
        <v>13</v>
      </c>
      <c r="P16" s="81">
        <v>0.86</v>
      </c>
      <c r="Q16" s="79"/>
      <c r="R16" s="79"/>
      <c r="S16" s="79"/>
      <c r="T16" s="79"/>
      <c r="U16" s="79"/>
      <c r="V16" s="79"/>
    </row>
    <row r="17" spans="1:25" ht="39.75" customHeight="1" x14ac:dyDescent="0.35">
      <c r="A17" s="143" t="s">
        <v>8</v>
      </c>
      <c r="F17" s="137" t="s">
        <v>13</v>
      </c>
      <c r="M17" s="79"/>
      <c r="N17" s="79"/>
      <c r="O17" s="79"/>
      <c r="P17" s="79"/>
      <c r="Q17" s="79"/>
      <c r="R17" s="79"/>
      <c r="S17" s="79"/>
      <c r="T17" s="79"/>
      <c r="U17" s="79"/>
      <c r="V17" s="79"/>
      <c r="Y17" s="54"/>
    </row>
    <row r="18" spans="1:25" ht="33.6" customHeight="1" x14ac:dyDescent="0.35">
      <c r="M18" s="80" t="s">
        <v>14</v>
      </c>
      <c r="N18" s="81">
        <f>E26</f>
        <v>0.94</v>
      </c>
      <c r="O18" s="80" t="s">
        <v>15</v>
      </c>
      <c r="P18" s="81">
        <v>0.9</v>
      </c>
      <c r="Q18" s="80" t="s">
        <v>16</v>
      </c>
      <c r="R18" s="81">
        <f>E29</f>
        <v>0.93</v>
      </c>
      <c r="S18" s="147" t="s">
        <v>11</v>
      </c>
      <c r="T18" s="148">
        <f>0.94*0.986*0.93</f>
        <v>0.86196119999999998</v>
      </c>
      <c r="U18" s="79"/>
      <c r="V18" s="79"/>
    </row>
    <row r="19" spans="1:25" ht="14.45" customHeight="1" x14ac:dyDescent="0.35">
      <c r="M19" s="79"/>
      <c r="N19" s="79"/>
      <c r="O19" s="79"/>
      <c r="P19" s="79"/>
      <c r="Q19" s="79"/>
      <c r="R19" s="79"/>
      <c r="S19" s="79"/>
      <c r="T19" s="79"/>
      <c r="U19" s="79"/>
      <c r="V19" s="79"/>
    </row>
    <row r="20" spans="1:25" ht="37.15" customHeight="1" x14ac:dyDescent="0.35">
      <c r="M20" s="79"/>
      <c r="N20" s="79"/>
      <c r="O20" s="79"/>
      <c r="P20" s="83">
        <f>0.9+(1-0.9)*0.86</f>
        <v>0.98599999999999999</v>
      </c>
      <c r="Q20" s="79"/>
      <c r="R20" s="79"/>
      <c r="S20" s="79"/>
      <c r="T20" s="79"/>
      <c r="U20" s="79"/>
      <c r="V20" s="79"/>
    </row>
    <row r="21" spans="1:25" ht="42" customHeight="1" x14ac:dyDescent="0.35">
      <c r="D21" s="137" t="s">
        <v>14</v>
      </c>
      <c r="F21" s="137" t="s">
        <v>15</v>
      </c>
      <c r="G21" s="3"/>
      <c r="H21" s="137" t="s">
        <v>16</v>
      </c>
      <c r="M21" s="79"/>
      <c r="N21" s="79"/>
      <c r="O21" s="79"/>
      <c r="P21" s="84"/>
      <c r="Q21" s="79"/>
      <c r="R21" s="79"/>
      <c r="S21" s="79"/>
      <c r="T21" s="79"/>
      <c r="U21" s="79"/>
      <c r="V21" s="79"/>
    </row>
    <row r="22" spans="1:25" ht="28.15" customHeight="1" x14ac:dyDescent="0.35">
      <c r="F22" s="3"/>
      <c r="G22" s="3"/>
      <c r="H22" s="3"/>
      <c r="M22" s="79"/>
      <c r="N22" s="79"/>
      <c r="O22" s="79"/>
      <c r="P22" s="79"/>
      <c r="Q22" s="79"/>
      <c r="R22" s="79"/>
      <c r="S22" s="79"/>
      <c r="T22" s="79"/>
      <c r="U22" s="79"/>
      <c r="V22" s="82"/>
    </row>
    <row r="23" spans="1:25" ht="33.75" customHeight="1" x14ac:dyDescent="0.35">
      <c r="E23" s="3"/>
      <c r="F23" s="3"/>
      <c r="G23" s="3"/>
      <c r="M23" s="186" t="s">
        <v>17</v>
      </c>
      <c r="N23" s="186"/>
      <c r="O23" s="85" t="s">
        <v>13</v>
      </c>
      <c r="P23" s="81">
        <v>0.8</v>
      </c>
      <c r="Q23" s="79"/>
      <c r="R23" s="79"/>
      <c r="S23" s="79"/>
      <c r="T23" s="79"/>
      <c r="U23" s="79"/>
      <c r="V23" s="79"/>
    </row>
    <row r="24" spans="1:25" ht="35.450000000000003" customHeight="1" x14ac:dyDescent="0.35">
      <c r="E24" s="182" t="s">
        <v>19</v>
      </c>
      <c r="F24" s="183"/>
      <c r="G24" s="184"/>
      <c r="M24" s="79"/>
      <c r="N24" s="79"/>
      <c r="O24" s="79"/>
      <c r="P24" s="79"/>
      <c r="Q24" s="79"/>
      <c r="R24" s="79"/>
      <c r="S24" s="79"/>
      <c r="T24" s="79"/>
      <c r="U24" s="79"/>
      <c r="V24" s="79"/>
    </row>
    <row r="25" spans="1:25" ht="31.9" customHeight="1" x14ac:dyDescent="0.45">
      <c r="B25" s="3"/>
      <c r="D25" s="138" t="s">
        <v>37</v>
      </c>
      <c r="E25" s="141">
        <v>1</v>
      </c>
      <c r="F25" s="141">
        <v>2</v>
      </c>
      <c r="G25" s="141">
        <v>3</v>
      </c>
      <c r="M25" s="80" t="s">
        <v>14</v>
      </c>
      <c r="N25" s="81">
        <f>D35</f>
        <v>0.95</v>
      </c>
      <c r="O25" s="80" t="s">
        <v>15</v>
      </c>
      <c r="P25" s="81">
        <v>0.93</v>
      </c>
      <c r="Q25" s="80" t="s">
        <v>16</v>
      </c>
      <c r="R25" s="81">
        <f>D38</f>
        <v>0.95</v>
      </c>
      <c r="S25" s="147" t="s">
        <v>11</v>
      </c>
      <c r="T25" s="149">
        <f>0.95*0.986*0.95</f>
        <v>0.88986499999999991</v>
      </c>
      <c r="U25" s="86"/>
      <c r="V25" s="79"/>
    </row>
    <row r="26" spans="1:25" ht="28.5" customHeight="1" x14ac:dyDescent="0.35">
      <c r="B26" s="3"/>
      <c r="D26" s="139" t="s">
        <v>14</v>
      </c>
      <c r="E26" s="142">
        <v>0.94</v>
      </c>
      <c r="F26" s="142">
        <v>0.95</v>
      </c>
      <c r="G26" s="142">
        <v>0.92</v>
      </c>
      <c r="M26" s="79"/>
      <c r="N26" s="79"/>
      <c r="O26" s="79"/>
      <c r="P26" s="79"/>
      <c r="Q26" s="79"/>
      <c r="R26" s="79"/>
      <c r="S26" s="79"/>
      <c r="T26" s="79"/>
      <c r="U26" s="79"/>
      <c r="V26" s="79"/>
    </row>
    <row r="27" spans="1:25" ht="28.15" customHeight="1" x14ac:dyDescent="0.35">
      <c r="D27" s="140" t="s">
        <v>13</v>
      </c>
      <c r="E27" s="142">
        <v>0.86</v>
      </c>
      <c r="F27" s="142">
        <v>0.8</v>
      </c>
      <c r="G27" s="142">
        <v>0.9</v>
      </c>
      <c r="M27" s="79"/>
      <c r="N27" s="79"/>
      <c r="O27" s="79"/>
      <c r="P27" s="83">
        <f>P25+(1-P25)*P23</f>
        <v>0.98599999999999999</v>
      </c>
      <c r="Q27" s="79"/>
      <c r="R27" s="79"/>
      <c r="S27" s="79"/>
      <c r="T27" s="79"/>
      <c r="U27" s="79"/>
      <c r="V27" s="79"/>
    </row>
    <row r="28" spans="1:25" ht="31.5" x14ac:dyDescent="0.35">
      <c r="D28" s="139" t="s">
        <v>15</v>
      </c>
      <c r="E28" s="142">
        <v>0.9</v>
      </c>
      <c r="F28" s="142">
        <v>0.93</v>
      </c>
      <c r="G28" s="142">
        <v>0.95</v>
      </c>
      <c r="M28" s="79"/>
      <c r="N28" s="79"/>
      <c r="O28" s="79"/>
      <c r="P28" s="79"/>
      <c r="Q28" s="79"/>
      <c r="R28" s="79"/>
      <c r="S28" s="79"/>
      <c r="T28" s="79"/>
      <c r="U28" s="79"/>
      <c r="V28" s="79"/>
    </row>
    <row r="29" spans="1:25" ht="31.5" x14ac:dyDescent="0.35">
      <c r="D29" s="139" t="s">
        <v>16</v>
      </c>
      <c r="E29" s="142">
        <v>0.93</v>
      </c>
      <c r="F29" s="142">
        <v>0.95</v>
      </c>
      <c r="G29" s="142">
        <v>0.95</v>
      </c>
      <c r="M29" s="79"/>
      <c r="N29" s="79"/>
      <c r="O29" s="79"/>
      <c r="P29" s="79"/>
      <c r="Q29" s="79"/>
      <c r="R29" s="79"/>
      <c r="S29" s="79"/>
      <c r="T29" s="79"/>
      <c r="U29" s="79"/>
      <c r="V29" s="82"/>
    </row>
    <row r="30" spans="1:25" ht="25.5" customHeight="1" x14ac:dyDescent="0.35">
      <c r="M30" s="186" t="s">
        <v>18</v>
      </c>
      <c r="N30" s="186"/>
      <c r="O30" s="80" t="s">
        <v>13</v>
      </c>
      <c r="P30" s="81">
        <v>0.9</v>
      </c>
      <c r="Q30" s="79"/>
      <c r="R30" s="79"/>
      <c r="S30" s="79"/>
      <c r="T30" s="79"/>
      <c r="U30" s="79"/>
      <c r="V30" s="79"/>
    </row>
    <row r="31" spans="1:25" ht="43.15" customHeight="1" x14ac:dyDescent="0.35">
      <c r="M31" s="79"/>
      <c r="N31" s="79"/>
      <c r="O31" s="79"/>
      <c r="P31" s="79"/>
      <c r="Q31" s="79"/>
      <c r="R31" s="79"/>
      <c r="S31" s="79"/>
      <c r="T31" s="79"/>
      <c r="U31" s="79"/>
      <c r="V31" s="79"/>
    </row>
    <row r="32" spans="1:25" ht="27.75" customHeight="1" x14ac:dyDescent="0.35">
      <c r="B32" s="46"/>
      <c r="D32" s="58"/>
      <c r="E32" s="181"/>
      <c r="F32" s="3"/>
      <c r="G32" s="3"/>
      <c r="H32" s="3"/>
      <c r="M32" s="85" t="s">
        <v>14</v>
      </c>
      <c r="N32" s="81">
        <f>G26</f>
        <v>0.92</v>
      </c>
      <c r="O32" s="80" t="s">
        <v>15</v>
      </c>
      <c r="P32" s="81">
        <v>0.95</v>
      </c>
      <c r="Q32" s="80" t="s">
        <v>16</v>
      </c>
      <c r="R32" s="81">
        <f>G29</f>
        <v>0.95</v>
      </c>
      <c r="S32" s="147" t="s">
        <v>11</v>
      </c>
      <c r="T32" s="150">
        <f>0.92*0.995*0.95</f>
        <v>0.8696299999999999</v>
      </c>
      <c r="U32" s="79"/>
      <c r="V32" s="79"/>
    </row>
    <row r="33" spans="1:28" ht="27" customHeight="1" x14ac:dyDescent="0.35">
      <c r="B33" s="57"/>
      <c r="C33" s="57"/>
      <c r="D33" s="130"/>
      <c r="E33" s="181"/>
      <c r="F33" s="3"/>
      <c r="G33" s="3"/>
      <c r="H33" s="3"/>
      <c r="I33" s="3"/>
      <c r="J33" s="3"/>
      <c r="K33" s="3"/>
      <c r="M33" s="79"/>
      <c r="N33" s="79"/>
      <c r="O33" s="79"/>
      <c r="P33" s="79"/>
      <c r="Q33" s="79"/>
      <c r="R33" s="79"/>
      <c r="S33" s="79"/>
      <c r="T33" s="79"/>
      <c r="U33" s="79"/>
      <c r="V33" s="79"/>
    </row>
    <row r="34" spans="1:28" ht="34.15" customHeight="1" x14ac:dyDescent="0.35">
      <c r="B34" s="57"/>
      <c r="C34" s="59"/>
      <c r="D34" s="59">
        <v>2</v>
      </c>
      <c r="E34" s="57"/>
      <c r="F34" s="3"/>
      <c r="G34" s="3"/>
      <c r="H34" s="3"/>
      <c r="I34" s="4"/>
      <c r="J34" s="6">
        <v>75</v>
      </c>
      <c r="K34" s="6"/>
      <c r="M34" s="79"/>
      <c r="N34" s="79"/>
      <c r="O34" s="79"/>
      <c r="P34" s="83">
        <f>P32+(1-P32)*P30</f>
        <v>0.995</v>
      </c>
      <c r="Q34" s="79"/>
      <c r="R34" s="79"/>
      <c r="S34" s="79"/>
      <c r="T34" s="79"/>
      <c r="U34" s="79"/>
      <c r="V34" s="79"/>
    </row>
    <row r="35" spans="1:28" ht="26.25" x14ac:dyDescent="0.35">
      <c r="B35" s="57"/>
      <c r="C35" s="59" t="s">
        <v>14</v>
      </c>
      <c r="D35" s="60">
        <v>0.95</v>
      </c>
      <c r="E35" s="46"/>
      <c r="I35" s="4"/>
      <c r="J35" s="6">
        <v>45</v>
      </c>
      <c r="K35" s="6"/>
      <c r="M35" s="79"/>
      <c r="N35" s="79"/>
      <c r="O35" s="79"/>
      <c r="P35" s="79"/>
      <c r="Q35" s="79"/>
      <c r="R35" s="79"/>
      <c r="S35" s="79"/>
      <c r="T35" s="79"/>
      <c r="U35" s="79"/>
      <c r="V35" s="79"/>
    </row>
    <row r="36" spans="1:28" ht="26.25" x14ac:dyDescent="0.4">
      <c r="B36" s="57"/>
      <c r="C36" s="59" t="s">
        <v>13</v>
      </c>
      <c r="D36" s="60">
        <v>0.8</v>
      </c>
      <c r="E36" s="46"/>
      <c r="I36" s="4"/>
      <c r="J36" s="6">
        <v>25</v>
      </c>
      <c r="K36" s="6"/>
      <c r="M36" s="28"/>
      <c r="N36" s="28"/>
      <c r="O36" s="28"/>
      <c r="P36" s="28"/>
      <c r="Q36" s="28"/>
      <c r="R36" s="32"/>
      <c r="S36" s="28"/>
      <c r="T36" s="28"/>
      <c r="U36" s="28"/>
      <c r="V36" s="28"/>
    </row>
    <row r="37" spans="1:28" ht="26.45" customHeight="1" x14ac:dyDescent="0.25">
      <c r="B37" s="57"/>
      <c r="C37" s="59" t="s">
        <v>15</v>
      </c>
      <c r="D37" s="60">
        <v>0.93</v>
      </c>
      <c r="E37" s="46"/>
      <c r="I37" s="4"/>
      <c r="J37" s="6">
        <v>100</v>
      </c>
      <c r="K37" s="6"/>
    </row>
    <row r="38" spans="1:28" ht="29.25" x14ac:dyDescent="0.25">
      <c r="A38" s="143" t="s">
        <v>9</v>
      </c>
      <c r="B38" s="57"/>
      <c r="C38" s="59" t="s">
        <v>16</v>
      </c>
      <c r="D38" s="60">
        <v>0.95</v>
      </c>
      <c r="E38" s="46"/>
      <c r="I38" s="4"/>
      <c r="J38" s="6">
        <v>100</v>
      </c>
      <c r="K38" s="6"/>
    </row>
    <row r="39" spans="1:28" ht="26.25" x14ac:dyDescent="0.25">
      <c r="A39" s="60"/>
      <c r="B39" s="57"/>
      <c r="C39" s="59"/>
      <c r="D39" s="60"/>
      <c r="E39" s="46"/>
      <c r="I39" s="4"/>
      <c r="J39" s="6"/>
      <c r="K39" s="6"/>
    </row>
    <row r="40" spans="1:28" ht="26.25" x14ac:dyDescent="0.25">
      <c r="A40" s="60"/>
      <c r="B40" s="57"/>
      <c r="C40" s="59"/>
      <c r="D40" s="60"/>
      <c r="E40" s="46"/>
      <c r="I40" s="4"/>
      <c r="J40" s="6"/>
      <c r="K40" s="6"/>
    </row>
    <row r="41" spans="1:28" ht="26.25" x14ac:dyDescent="0.25">
      <c r="A41" s="60"/>
      <c r="B41" s="57"/>
      <c r="C41" s="59"/>
      <c r="D41" s="60"/>
      <c r="E41" s="46"/>
      <c r="I41" s="4"/>
      <c r="J41" s="6"/>
      <c r="K41" s="6"/>
    </row>
    <row r="42" spans="1:28" ht="29.25" x14ac:dyDescent="0.35">
      <c r="B42" s="57"/>
      <c r="C42" s="57"/>
      <c r="E42" s="182" t="s">
        <v>19</v>
      </c>
      <c r="F42" s="183"/>
      <c r="G42" s="184"/>
      <c r="I42" s="4"/>
      <c r="J42" s="5"/>
      <c r="K42" s="5"/>
    </row>
    <row r="43" spans="1:28" ht="29.25" x14ac:dyDescent="0.45">
      <c r="B43" s="46"/>
      <c r="C43" s="46"/>
      <c r="D43" s="138" t="s">
        <v>37</v>
      </c>
      <c r="E43" s="141">
        <v>1</v>
      </c>
      <c r="F43" s="141">
        <v>2</v>
      </c>
      <c r="G43" s="141">
        <v>3</v>
      </c>
      <c r="H43" s="31"/>
      <c r="I43" s="87"/>
      <c r="J43" s="88"/>
      <c r="K43" s="88"/>
      <c r="L43" s="31"/>
      <c r="M43" s="31"/>
      <c r="N43" s="31"/>
      <c r="O43" s="31"/>
      <c r="P43" s="31"/>
      <c r="Q43" s="31"/>
      <c r="R43" s="31"/>
      <c r="S43" s="31"/>
      <c r="T43" s="31"/>
      <c r="U43" s="31"/>
      <c r="V43" s="31"/>
      <c r="W43" s="31"/>
      <c r="X43" s="31"/>
      <c r="Y43" s="31"/>
      <c r="Z43" s="31"/>
      <c r="AA43" s="31"/>
      <c r="AB43" s="31"/>
    </row>
    <row r="44" spans="1:28" ht="31.5" x14ac:dyDescent="0.25">
      <c r="D44" s="139" t="s">
        <v>14</v>
      </c>
      <c r="E44" s="142">
        <v>0.94</v>
      </c>
      <c r="F44" s="142">
        <v>0.95</v>
      </c>
      <c r="G44" s="142">
        <v>0.92</v>
      </c>
      <c r="H44" s="31"/>
      <c r="I44" s="31"/>
      <c r="J44" s="31"/>
      <c r="K44" s="31"/>
      <c r="L44" s="31"/>
      <c r="M44" s="31"/>
      <c r="N44" s="31"/>
      <c r="O44" s="31"/>
      <c r="P44" s="31"/>
      <c r="Q44" s="31"/>
      <c r="R44" s="31"/>
      <c r="S44" s="31"/>
      <c r="T44" s="31"/>
      <c r="U44" s="31"/>
      <c r="V44" s="31"/>
      <c r="W44" s="31"/>
      <c r="X44" s="31"/>
      <c r="Y44" s="31"/>
      <c r="Z44" s="31"/>
      <c r="AA44" s="31"/>
      <c r="AB44" s="31"/>
    </row>
    <row r="45" spans="1:28" ht="31.5" x14ac:dyDescent="0.25">
      <c r="D45" s="140" t="s">
        <v>13</v>
      </c>
      <c r="E45" s="142">
        <v>0.86</v>
      </c>
      <c r="F45" s="142">
        <v>0.8</v>
      </c>
      <c r="G45" s="142">
        <v>0.9</v>
      </c>
      <c r="H45" s="31"/>
      <c r="I45" s="31"/>
      <c r="J45" s="31"/>
      <c r="K45" s="31"/>
      <c r="L45" s="31"/>
      <c r="M45" s="89"/>
      <c r="N45" s="31"/>
      <c r="O45" s="31"/>
      <c r="P45" s="31"/>
      <c r="Q45" s="31"/>
      <c r="R45" s="31"/>
      <c r="S45" s="31"/>
      <c r="T45" s="31"/>
      <c r="U45" s="31"/>
      <c r="V45" s="31"/>
      <c r="W45" s="31"/>
      <c r="X45" s="31"/>
      <c r="Y45" s="31"/>
      <c r="Z45" s="31"/>
      <c r="AA45" s="31"/>
      <c r="AB45" s="31"/>
    </row>
    <row r="46" spans="1:28" ht="33" customHeight="1" x14ac:dyDescent="0.25">
      <c r="A46" s="181"/>
      <c r="B46" s="181"/>
      <c r="C46" s="181"/>
      <c r="D46" s="139" t="s">
        <v>15</v>
      </c>
      <c r="E46" s="142">
        <v>0.9</v>
      </c>
      <c r="F46" s="142">
        <v>0.93</v>
      </c>
      <c r="G46" s="142">
        <v>0.95</v>
      </c>
      <c r="H46" s="181"/>
      <c r="I46" s="181"/>
      <c r="J46" s="181"/>
      <c r="K46" s="181"/>
      <c r="L46" s="181"/>
      <c r="M46" s="181"/>
      <c r="N46" s="181"/>
      <c r="O46" s="31"/>
      <c r="P46" s="31"/>
      <c r="Q46" s="31"/>
      <c r="R46" s="31"/>
      <c r="S46" s="31"/>
      <c r="T46" s="31"/>
      <c r="U46" s="31"/>
      <c r="V46" s="31"/>
      <c r="W46" s="31"/>
      <c r="X46" s="31"/>
      <c r="Y46" s="31"/>
      <c r="Z46" s="31"/>
      <c r="AA46" s="31"/>
      <c r="AB46" s="31"/>
    </row>
    <row r="47" spans="1:28" ht="34.5" customHeight="1" x14ac:dyDescent="0.25">
      <c r="A47" s="181"/>
      <c r="B47" s="181"/>
      <c r="C47" s="181"/>
      <c r="D47" s="139" t="s">
        <v>16</v>
      </c>
      <c r="E47" s="142">
        <v>0.93</v>
      </c>
      <c r="F47" s="142">
        <v>0.95</v>
      </c>
      <c r="G47" s="142">
        <v>0.95</v>
      </c>
      <c r="H47" s="181"/>
      <c r="I47" s="181"/>
      <c r="J47" s="181"/>
      <c r="K47" s="181"/>
      <c r="L47" s="181"/>
      <c r="M47" s="181"/>
      <c r="N47" s="181"/>
      <c r="O47" s="31"/>
      <c r="P47" s="31"/>
      <c r="Q47" s="31"/>
      <c r="R47" s="31"/>
      <c r="S47" s="31"/>
      <c r="T47" s="31"/>
      <c r="U47" s="31"/>
      <c r="V47" s="31"/>
      <c r="W47" s="31"/>
      <c r="X47" s="31"/>
      <c r="Y47" s="31"/>
      <c r="Z47" s="31"/>
      <c r="AA47" s="31"/>
      <c r="AB47" s="31"/>
    </row>
    <row r="48" spans="1:28" ht="27" customHeight="1" x14ac:dyDescent="0.25">
      <c r="A48" s="181"/>
      <c r="B48" s="181"/>
      <c r="C48" s="181"/>
      <c r="D48" s="181"/>
      <c r="E48" s="187">
        <f>0.94*0.86*0.9*0.93</f>
        <v>0.67663079999999987</v>
      </c>
      <c r="F48" s="187">
        <f>0.95*0.8*0.93*0.95</f>
        <v>0.67146000000000006</v>
      </c>
      <c r="G48" s="189">
        <f>0.92*0.9*0.95*0.95</f>
        <v>0.74726999999999999</v>
      </c>
      <c r="H48" s="181"/>
      <c r="I48" s="181"/>
      <c r="J48" s="181"/>
      <c r="K48" s="181"/>
      <c r="L48" s="181"/>
      <c r="M48" s="181"/>
      <c r="N48" s="181"/>
      <c r="O48" s="31"/>
      <c r="P48" s="31"/>
      <c r="Q48" s="31"/>
      <c r="R48" s="31"/>
      <c r="S48" s="31"/>
      <c r="T48" s="31"/>
      <c r="U48" s="31"/>
      <c r="V48" s="31"/>
      <c r="W48" s="31"/>
      <c r="X48" s="31"/>
      <c r="Y48" s="31"/>
      <c r="Z48" s="31"/>
      <c r="AA48" s="31"/>
      <c r="AB48" s="31"/>
    </row>
    <row r="49" spans="1:28" ht="30" customHeight="1" x14ac:dyDescent="0.25">
      <c r="A49" s="181"/>
      <c r="B49" s="181"/>
      <c r="C49" s="181"/>
      <c r="D49" s="181"/>
      <c r="E49" s="188"/>
      <c r="F49" s="188"/>
      <c r="G49" s="190"/>
      <c r="H49" s="181"/>
      <c r="I49" s="181"/>
      <c r="J49" s="181"/>
      <c r="K49" s="181"/>
      <c r="L49" s="181"/>
      <c r="M49" s="181"/>
      <c r="N49" s="181"/>
      <c r="O49" s="31"/>
      <c r="P49" s="31"/>
      <c r="Q49" s="31"/>
      <c r="R49" s="31"/>
      <c r="S49" s="31"/>
      <c r="T49" s="31"/>
      <c r="U49" s="31"/>
      <c r="V49" s="31"/>
      <c r="W49" s="31"/>
      <c r="X49" s="31"/>
      <c r="Y49" s="31"/>
      <c r="Z49" s="31"/>
      <c r="AA49" s="31"/>
      <c r="AB49" s="31"/>
    </row>
    <row r="50" spans="1:28" ht="15" customHeight="1" x14ac:dyDescent="0.25">
      <c r="A50" s="181"/>
      <c r="B50" s="181"/>
      <c r="C50" s="181"/>
      <c r="D50" s="181"/>
      <c r="E50" s="181"/>
      <c r="F50" s="181"/>
      <c r="G50" s="181"/>
      <c r="H50" s="181"/>
      <c r="I50" s="181"/>
      <c r="J50" s="181"/>
      <c r="K50" s="181"/>
      <c r="L50" s="181"/>
      <c r="M50" s="181"/>
      <c r="N50" s="181"/>
      <c r="X50" s="31"/>
      <c r="Y50" s="31"/>
      <c r="Z50" s="31"/>
      <c r="AA50" s="31"/>
      <c r="AB50" s="31"/>
    </row>
    <row r="51" spans="1:28" ht="15" customHeight="1" x14ac:dyDescent="0.25">
      <c r="A51" s="181"/>
      <c r="B51" s="181"/>
      <c r="C51" s="181"/>
      <c r="D51" s="181"/>
      <c r="E51" s="181"/>
      <c r="F51" s="181"/>
      <c r="G51" s="181"/>
      <c r="H51" s="181"/>
      <c r="I51" s="181"/>
      <c r="J51" s="181"/>
      <c r="K51" s="181"/>
      <c r="L51" s="181"/>
      <c r="M51" s="181"/>
      <c r="N51" s="181"/>
      <c r="X51" s="31"/>
      <c r="Y51" s="31"/>
      <c r="Z51" s="31"/>
      <c r="AA51" s="31"/>
      <c r="AB51" s="31"/>
    </row>
    <row r="52" spans="1:28" ht="15" customHeight="1" x14ac:dyDescent="0.25">
      <c r="A52" s="181"/>
      <c r="B52" s="181"/>
      <c r="C52" s="181"/>
      <c r="D52" s="181"/>
      <c r="E52" s="181"/>
      <c r="F52" s="181"/>
      <c r="G52" s="181"/>
      <c r="H52" s="181"/>
      <c r="I52" s="181"/>
      <c r="J52" s="181"/>
      <c r="K52" s="181"/>
      <c r="L52" s="181"/>
      <c r="M52" s="181"/>
      <c r="N52" s="181"/>
      <c r="X52" s="31"/>
      <c r="Y52" s="31"/>
      <c r="Z52" s="31"/>
      <c r="AA52" s="31"/>
      <c r="AB52" s="31"/>
    </row>
    <row r="53" spans="1:28" ht="15" customHeight="1" x14ac:dyDescent="0.25">
      <c r="A53" s="181"/>
      <c r="B53" s="181"/>
      <c r="C53" s="181"/>
      <c r="D53" s="181"/>
      <c r="E53" s="181"/>
      <c r="F53" s="181"/>
      <c r="G53" s="181"/>
      <c r="H53" s="181"/>
      <c r="I53" s="181"/>
      <c r="J53" s="181"/>
      <c r="K53" s="181"/>
      <c r="L53" s="181"/>
      <c r="M53" s="181"/>
      <c r="N53" s="181"/>
      <c r="X53" s="31"/>
      <c r="Y53" s="31"/>
      <c r="Z53" s="31"/>
      <c r="AA53" s="31"/>
      <c r="AB53" s="31"/>
    </row>
    <row r="54" spans="1:28" ht="15" customHeight="1" x14ac:dyDescent="0.25">
      <c r="A54" s="181"/>
      <c r="B54" s="181"/>
      <c r="C54" s="181"/>
      <c r="D54" s="181"/>
      <c r="E54" s="181"/>
      <c r="F54" s="181"/>
      <c r="G54" s="181"/>
      <c r="H54" s="181"/>
      <c r="I54" s="181"/>
      <c r="J54" s="181"/>
      <c r="K54" s="181"/>
      <c r="L54" s="181"/>
      <c r="M54" s="181"/>
      <c r="N54" s="181"/>
      <c r="X54" s="31"/>
      <c r="Y54" s="31"/>
      <c r="Z54" s="31"/>
      <c r="AA54" s="31"/>
      <c r="AB54" s="31"/>
    </row>
    <row r="55" spans="1:28" ht="15" customHeight="1" x14ac:dyDescent="0.25">
      <c r="A55" s="181"/>
      <c r="B55" s="181"/>
      <c r="C55" s="181"/>
      <c r="D55" s="181"/>
      <c r="E55" s="181"/>
      <c r="F55" s="181"/>
      <c r="G55" s="181"/>
      <c r="H55" s="181"/>
      <c r="I55" s="181"/>
      <c r="J55" s="181"/>
      <c r="K55" s="181"/>
      <c r="L55" s="181"/>
      <c r="M55" s="181"/>
      <c r="N55" s="181"/>
      <c r="X55" s="31"/>
      <c r="Y55" s="31"/>
      <c r="Z55" s="31"/>
      <c r="AA55" s="31"/>
      <c r="AB55" s="31"/>
    </row>
    <row r="56" spans="1:28" ht="15" customHeight="1" x14ac:dyDescent="0.25">
      <c r="A56" s="181"/>
      <c r="B56" s="181"/>
      <c r="C56" s="181"/>
      <c r="D56" s="181"/>
      <c r="E56" s="181"/>
      <c r="F56" s="181"/>
      <c r="G56" s="181"/>
      <c r="H56" s="181"/>
      <c r="I56" s="181"/>
      <c r="J56" s="181"/>
      <c r="K56" s="181"/>
      <c r="L56" s="181"/>
      <c r="M56" s="181"/>
      <c r="N56" s="181"/>
      <c r="X56" s="31"/>
      <c r="Y56" s="31"/>
      <c r="Z56" s="31"/>
      <c r="AA56" s="31"/>
      <c r="AB56" s="31"/>
    </row>
    <row r="57" spans="1:28" ht="15" customHeight="1" x14ac:dyDescent="0.25">
      <c r="A57" s="181"/>
      <c r="B57" s="181"/>
      <c r="C57" s="181"/>
      <c r="D57" s="181"/>
      <c r="E57" s="181"/>
      <c r="F57" s="181"/>
      <c r="G57" s="181"/>
      <c r="H57" s="181"/>
      <c r="I57" s="181"/>
      <c r="J57" s="181"/>
      <c r="K57" s="181"/>
      <c r="L57" s="181"/>
      <c r="M57" s="181"/>
      <c r="N57" s="181"/>
      <c r="X57" s="31"/>
      <c r="Y57" s="31"/>
      <c r="Z57" s="31"/>
      <c r="AA57" s="31"/>
      <c r="AB57" s="31"/>
    </row>
    <row r="58" spans="1:28" x14ac:dyDescent="0.25">
      <c r="G58" s="31"/>
      <c r="H58" s="31"/>
      <c r="I58" s="31"/>
      <c r="J58" s="31"/>
      <c r="K58" s="31"/>
      <c r="X58" s="31"/>
      <c r="Y58" s="31"/>
      <c r="Z58" s="31"/>
      <c r="AA58" s="31"/>
      <c r="AB58" s="31"/>
    </row>
    <row r="59" spans="1:28" x14ac:dyDescent="0.25">
      <c r="G59" s="31"/>
      <c r="H59" s="31"/>
      <c r="I59" s="31"/>
      <c r="J59" s="31"/>
      <c r="K59" s="31"/>
      <c r="L59" s="31"/>
      <c r="M59" s="31"/>
      <c r="N59" s="31"/>
      <c r="O59" s="31"/>
      <c r="P59" s="31"/>
      <c r="Q59" s="31"/>
      <c r="R59" s="31"/>
      <c r="S59" s="31"/>
      <c r="T59" s="31"/>
      <c r="U59" s="31"/>
      <c r="V59" s="31"/>
      <c r="W59" s="31"/>
      <c r="X59" s="31"/>
      <c r="Y59" s="31"/>
      <c r="Z59" s="31"/>
      <c r="AA59" s="31"/>
      <c r="AB59" s="31"/>
    </row>
    <row r="60" spans="1:28" x14ac:dyDescent="0.25">
      <c r="G60" s="31"/>
      <c r="H60" s="31"/>
      <c r="I60" s="31"/>
      <c r="J60" s="31"/>
      <c r="K60" s="31"/>
      <c r="L60" s="31"/>
      <c r="M60" s="31"/>
      <c r="N60" s="31"/>
      <c r="O60" s="31"/>
      <c r="P60" s="31"/>
      <c r="Q60" s="31"/>
      <c r="R60" s="31"/>
      <c r="S60" s="31"/>
      <c r="T60" s="31"/>
      <c r="U60" s="31"/>
      <c r="V60" s="31"/>
      <c r="W60" s="31"/>
      <c r="X60" s="31"/>
      <c r="Y60" s="31"/>
      <c r="Z60" s="31"/>
      <c r="AA60" s="31"/>
      <c r="AB60" s="31"/>
    </row>
    <row r="61" spans="1:28" x14ac:dyDescent="0.25">
      <c r="G61" s="31"/>
      <c r="H61" s="31"/>
      <c r="I61" s="31"/>
      <c r="J61" s="31"/>
      <c r="K61" s="31"/>
      <c r="L61" s="31"/>
      <c r="M61" s="31"/>
      <c r="N61" s="31"/>
      <c r="O61" s="31"/>
      <c r="P61" s="31"/>
      <c r="Q61" s="31"/>
      <c r="R61" s="31"/>
      <c r="S61" s="31"/>
      <c r="T61" s="31"/>
      <c r="U61" s="31"/>
      <c r="V61" s="31"/>
      <c r="W61" s="31"/>
      <c r="X61" s="31"/>
      <c r="Y61" s="31"/>
      <c r="Z61" s="31"/>
      <c r="AA61" s="31"/>
      <c r="AB61" s="31"/>
    </row>
    <row r="62" spans="1:28" x14ac:dyDescent="0.25">
      <c r="G62" s="31"/>
      <c r="H62" s="31"/>
      <c r="I62" s="31"/>
      <c r="J62" s="31"/>
      <c r="K62" s="31"/>
      <c r="L62" s="31"/>
      <c r="M62" s="31"/>
      <c r="N62" s="31"/>
      <c r="O62" s="31"/>
      <c r="P62" s="31"/>
      <c r="Q62" s="31"/>
      <c r="R62" s="31"/>
      <c r="S62" s="31"/>
      <c r="T62" s="31"/>
      <c r="U62" s="31"/>
      <c r="V62" s="31"/>
      <c r="W62" s="31"/>
      <c r="X62" s="31"/>
      <c r="Y62" s="31"/>
      <c r="Z62" s="31"/>
      <c r="AA62" s="31"/>
      <c r="AB62" s="31"/>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1:T46"/>
  <sheetViews>
    <sheetView zoomScale="60" zoomScaleNormal="60" workbookViewId="0"/>
  </sheetViews>
  <sheetFormatPr defaultColWidth="9.140625" defaultRowHeight="15" x14ac:dyDescent="0.25"/>
  <cols>
    <col min="1" max="7" width="9.140625" style="1"/>
    <col min="8" max="8" width="17.7109375" style="1" customWidth="1"/>
    <col min="9" max="9" width="10.140625" style="1" bestFit="1" customWidth="1"/>
    <col min="10" max="10" width="14.85546875" style="1" customWidth="1"/>
    <col min="11" max="11" width="12.42578125" style="1" customWidth="1"/>
    <col min="12" max="12" width="19.42578125" style="1" customWidth="1"/>
    <col min="13" max="13" width="15.85546875" style="1" customWidth="1"/>
    <col min="14" max="14" width="13.7109375" style="1" customWidth="1"/>
    <col min="15" max="15" width="12.42578125" style="1" customWidth="1"/>
    <col min="16" max="18" width="11.140625" style="1" customWidth="1"/>
    <col min="19" max="19" width="10.5703125" style="1" customWidth="1"/>
    <col min="20" max="20" width="12.5703125" style="1" customWidth="1"/>
    <col min="21" max="21" width="13.7109375" style="1" customWidth="1"/>
    <col min="22" max="22" width="14.28515625" style="1" customWidth="1"/>
    <col min="23" max="23" width="13.42578125" style="1" customWidth="1"/>
    <col min="24" max="24" width="11" style="1" customWidth="1"/>
    <col min="25" max="25" width="11.85546875" style="1" customWidth="1"/>
    <col min="26" max="26" width="12.7109375" style="1" bestFit="1" customWidth="1"/>
    <col min="27" max="27" width="13" style="1" bestFit="1" customWidth="1"/>
    <col min="28" max="264" width="9.140625" style="1"/>
    <col min="265" max="265" width="10.140625" style="1" bestFit="1" customWidth="1"/>
    <col min="266" max="269" width="9.140625" style="1"/>
    <col min="270" max="270" width="13.7109375" style="1" customWidth="1"/>
    <col min="271" max="271" width="12.42578125" style="1" customWidth="1"/>
    <col min="272" max="274" width="11.140625" style="1" customWidth="1"/>
    <col min="275" max="275" width="12.28515625" style="1" customWidth="1"/>
    <col min="276" max="276" width="10.42578125" style="1" customWidth="1"/>
    <col min="277" max="277" width="13.7109375" style="1" customWidth="1"/>
    <col min="278" max="278" width="14.28515625" style="1" customWidth="1"/>
    <col min="279" max="279" width="13.42578125" style="1" customWidth="1"/>
    <col min="280" max="280" width="11" style="1" customWidth="1"/>
    <col min="281" max="281" width="11.85546875" style="1" customWidth="1"/>
    <col min="282" max="282" width="12.7109375" style="1" bestFit="1" customWidth="1"/>
    <col min="283" max="283" width="13" style="1" bestFit="1" customWidth="1"/>
    <col min="284" max="520" width="9.140625" style="1"/>
    <col min="521" max="521" width="10.140625" style="1" bestFit="1" customWidth="1"/>
    <col min="522" max="525" width="9.140625" style="1"/>
    <col min="526" max="526" width="13.7109375" style="1" customWidth="1"/>
    <col min="527" max="527" width="12.42578125" style="1" customWidth="1"/>
    <col min="528" max="530" width="11.140625" style="1" customWidth="1"/>
    <col min="531" max="531" width="12.28515625" style="1" customWidth="1"/>
    <col min="532" max="532" width="10.42578125" style="1" customWidth="1"/>
    <col min="533" max="533" width="13.7109375" style="1" customWidth="1"/>
    <col min="534" max="534" width="14.28515625" style="1" customWidth="1"/>
    <col min="535" max="535" width="13.42578125" style="1" customWidth="1"/>
    <col min="536" max="536" width="11" style="1" customWidth="1"/>
    <col min="537" max="537" width="11.85546875" style="1" customWidth="1"/>
    <col min="538" max="538" width="12.7109375" style="1" bestFit="1" customWidth="1"/>
    <col min="539" max="539" width="13" style="1" bestFit="1" customWidth="1"/>
    <col min="540" max="776" width="9.140625" style="1"/>
    <col min="777" max="777" width="10.140625" style="1" bestFit="1" customWidth="1"/>
    <col min="778" max="781" width="9.140625" style="1"/>
    <col min="782" max="782" width="13.7109375" style="1" customWidth="1"/>
    <col min="783" max="783" width="12.42578125" style="1" customWidth="1"/>
    <col min="784" max="786" width="11.140625" style="1" customWidth="1"/>
    <col min="787" max="787" width="12.28515625" style="1" customWidth="1"/>
    <col min="788" max="788" width="10.42578125" style="1" customWidth="1"/>
    <col min="789" max="789" width="13.7109375" style="1" customWidth="1"/>
    <col min="790" max="790" width="14.28515625" style="1" customWidth="1"/>
    <col min="791" max="791" width="13.42578125" style="1" customWidth="1"/>
    <col min="792" max="792" width="11" style="1" customWidth="1"/>
    <col min="793" max="793" width="11.85546875" style="1" customWidth="1"/>
    <col min="794" max="794" width="12.7109375" style="1" bestFit="1" customWidth="1"/>
    <col min="795" max="795" width="13" style="1" bestFit="1" customWidth="1"/>
    <col min="796" max="1032" width="9.140625" style="1"/>
    <col min="1033" max="1033" width="10.140625" style="1" bestFit="1" customWidth="1"/>
    <col min="1034" max="1037" width="9.140625" style="1"/>
    <col min="1038" max="1038" width="13.7109375" style="1" customWidth="1"/>
    <col min="1039" max="1039" width="12.42578125" style="1" customWidth="1"/>
    <col min="1040" max="1042" width="11.140625" style="1" customWidth="1"/>
    <col min="1043" max="1043" width="12.28515625" style="1" customWidth="1"/>
    <col min="1044" max="1044" width="10.42578125" style="1" customWidth="1"/>
    <col min="1045" max="1045" width="13.7109375" style="1" customWidth="1"/>
    <col min="1046" max="1046" width="14.28515625" style="1" customWidth="1"/>
    <col min="1047" max="1047" width="13.42578125" style="1" customWidth="1"/>
    <col min="1048" max="1048" width="11" style="1" customWidth="1"/>
    <col min="1049" max="1049" width="11.85546875" style="1" customWidth="1"/>
    <col min="1050" max="1050" width="12.7109375" style="1" bestFit="1" customWidth="1"/>
    <col min="1051" max="1051" width="13" style="1" bestFit="1" customWidth="1"/>
    <col min="1052" max="1288" width="9.140625" style="1"/>
    <col min="1289" max="1289" width="10.140625" style="1" bestFit="1" customWidth="1"/>
    <col min="1290" max="1293" width="9.140625" style="1"/>
    <col min="1294" max="1294" width="13.7109375" style="1" customWidth="1"/>
    <col min="1295" max="1295" width="12.42578125" style="1" customWidth="1"/>
    <col min="1296" max="1298" width="11.140625" style="1" customWidth="1"/>
    <col min="1299" max="1299" width="12.28515625" style="1" customWidth="1"/>
    <col min="1300" max="1300" width="10.42578125" style="1" customWidth="1"/>
    <col min="1301" max="1301" width="13.7109375" style="1" customWidth="1"/>
    <col min="1302" max="1302" width="14.28515625" style="1" customWidth="1"/>
    <col min="1303" max="1303" width="13.42578125" style="1" customWidth="1"/>
    <col min="1304" max="1304" width="11" style="1" customWidth="1"/>
    <col min="1305" max="1305" width="11.85546875" style="1" customWidth="1"/>
    <col min="1306" max="1306" width="12.7109375" style="1" bestFit="1" customWidth="1"/>
    <col min="1307" max="1307" width="13" style="1" bestFit="1" customWidth="1"/>
    <col min="1308" max="1544" width="9.140625" style="1"/>
    <col min="1545" max="1545" width="10.140625" style="1" bestFit="1" customWidth="1"/>
    <col min="1546" max="1549" width="9.140625" style="1"/>
    <col min="1550" max="1550" width="13.7109375" style="1" customWidth="1"/>
    <col min="1551" max="1551" width="12.42578125" style="1" customWidth="1"/>
    <col min="1552" max="1554" width="11.140625" style="1" customWidth="1"/>
    <col min="1555" max="1555" width="12.28515625" style="1" customWidth="1"/>
    <col min="1556" max="1556" width="10.42578125" style="1" customWidth="1"/>
    <col min="1557" max="1557" width="13.7109375" style="1" customWidth="1"/>
    <col min="1558" max="1558" width="14.28515625" style="1" customWidth="1"/>
    <col min="1559" max="1559" width="13.42578125" style="1" customWidth="1"/>
    <col min="1560" max="1560" width="11" style="1" customWidth="1"/>
    <col min="1561" max="1561" width="11.85546875" style="1" customWidth="1"/>
    <col min="1562" max="1562" width="12.7109375" style="1" bestFit="1" customWidth="1"/>
    <col min="1563" max="1563" width="13" style="1" bestFit="1" customWidth="1"/>
    <col min="1564" max="1800" width="9.140625" style="1"/>
    <col min="1801" max="1801" width="10.140625" style="1" bestFit="1" customWidth="1"/>
    <col min="1802" max="1805" width="9.140625" style="1"/>
    <col min="1806" max="1806" width="13.7109375" style="1" customWidth="1"/>
    <col min="1807" max="1807" width="12.42578125" style="1" customWidth="1"/>
    <col min="1808" max="1810" width="11.140625" style="1" customWidth="1"/>
    <col min="1811" max="1811" width="12.28515625" style="1" customWidth="1"/>
    <col min="1812" max="1812" width="10.42578125" style="1" customWidth="1"/>
    <col min="1813" max="1813" width="13.7109375" style="1" customWidth="1"/>
    <col min="1814" max="1814" width="14.28515625" style="1" customWidth="1"/>
    <col min="1815" max="1815" width="13.42578125" style="1" customWidth="1"/>
    <col min="1816" max="1816" width="11" style="1" customWidth="1"/>
    <col min="1817" max="1817" width="11.85546875" style="1" customWidth="1"/>
    <col min="1818" max="1818" width="12.7109375" style="1" bestFit="1" customWidth="1"/>
    <col min="1819" max="1819" width="13" style="1" bestFit="1" customWidth="1"/>
    <col min="1820" max="2056" width="9.140625" style="1"/>
    <col min="2057" max="2057" width="10.140625" style="1" bestFit="1" customWidth="1"/>
    <col min="2058" max="2061" width="9.140625" style="1"/>
    <col min="2062" max="2062" width="13.7109375" style="1" customWidth="1"/>
    <col min="2063" max="2063" width="12.42578125" style="1" customWidth="1"/>
    <col min="2064" max="2066" width="11.140625" style="1" customWidth="1"/>
    <col min="2067" max="2067" width="12.28515625" style="1" customWidth="1"/>
    <col min="2068" max="2068" width="10.42578125" style="1" customWidth="1"/>
    <col min="2069" max="2069" width="13.7109375" style="1" customWidth="1"/>
    <col min="2070" max="2070" width="14.28515625" style="1" customWidth="1"/>
    <col min="2071" max="2071" width="13.42578125" style="1" customWidth="1"/>
    <col min="2072" max="2072" width="11" style="1" customWidth="1"/>
    <col min="2073" max="2073" width="11.85546875" style="1" customWidth="1"/>
    <col min="2074" max="2074" width="12.7109375" style="1" bestFit="1" customWidth="1"/>
    <col min="2075" max="2075" width="13" style="1" bestFit="1" customWidth="1"/>
    <col min="2076" max="2312" width="9.140625" style="1"/>
    <col min="2313" max="2313" width="10.140625" style="1" bestFit="1" customWidth="1"/>
    <col min="2314" max="2317" width="9.140625" style="1"/>
    <col min="2318" max="2318" width="13.7109375" style="1" customWidth="1"/>
    <col min="2319" max="2319" width="12.42578125" style="1" customWidth="1"/>
    <col min="2320" max="2322" width="11.140625" style="1" customWidth="1"/>
    <col min="2323" max="2323" width="12.28515625" style="1" customWidth="1"/>
    <col min="2324" max="2324" width="10.42578125" style="1" customWidth="1"/>
    <col min="2325" max="2325" width="13.7109375" style="1" customWidth="1"/>
    <col min="2326" max="2326" width="14.28515625" style="1" customWidth="1"/>
    <col min="2327" max="2327" width="13.42578125" style="1" customWidth="1"/>
    <col min="2328" max="2328" width="11" style="1" customWidth="1"/>
    <col min="2329" max="2329" width="11.85546875" style="1" customWidth="1"/>
    <col min="2330" max="2330" width="12.7109375" style="1" bestFit="1" customWidth="1"/>
    <col min="2331" max="2331" width="13" style="1" bestFit="1" customWidth="1"/>
    <col min="2332" max="2568" width="9.140625" style="1"/>
    <col min="2569" max="2569" width="10.140625" style="1" bestFit="1" customWidth="1"/>
    <col min="2570" max="2573" width="9.140625" style="1"/>
    <col min="2574" max="2574" width="13.7109375" style="1" customWidth="1"/>
    <col min="2575" max="2575" width="12.42578125" style="1" customWidth="1"/>
    <col min="2576" max="2578" width="11.140625" style="1" customWidth="1"/>
    <col min="2579" max="2579" width="12.28515625" style="1" customWidth="1"/>
    <col min="2580" max="2580" width="10.42578125" style="1" customWidth="1"/>
    <col min="2581" max="2581" width="13.7109375" style="1" customWidth="1"/>
    <col min="2582" max="2582" width="14.28515625" style="1" customWidth="1"/>
    <col min="2583" max="2583" width="13.42578125" style="1" customWidth="1"/>
    <col min="2584" max="2584" width="11" style="1" customWidth="1"/>
    <col min="2585" max="2585" width="11.85546875" style="1" customWidth="1"/>
    <col min="2586" max="2586" width="12.7109375" style="1" bestFit="1" customWidth="1"/>
    <col min="2587" max="2587" width="13" style="1" bestFit="1" customWidth="1"/>
    <col min="2588" max="2824" width="9.140625" style="1"/>
    <col min="2825" max="2825" width="10.140625" style="1" bestFit="1" customWidth="1"/>
    <col min="2826" max="2829" width="9.140625" style="1"/>
    <col min="2830" max="2830" width="13.7109375" style="1" customWidth="1"/>
    <col min="2831" max="2831" width="12.42578125" style="1" customWidth="1"/>
    <col min="2832" max="2834" width="11.140625" style="1" customWidth="1"/>
    <col min="2835" max="2835" width="12.28515625" style="1" customWidth="1"/>
    <col min="2836" max="2836" width="10.42578125" style="1" customWidth="1"/>
    <col min="2837" max="2837" width="13.7109375" style="1" customWidth="1"/>
    <col min="2838" max="2838" width="14.28515625" style="1" customWidth="1"/>
    <col min="2839" max="2839" width="13.42578125" style="1" customWidth="1"/>
    <col min="2840" max="2840" width="11" style="1" customWidth="1"/>
    <col min="2841" max="2841" width="11.85546875" style="1" customWidth="1"/>
    <col min="2842" max="2842" width="12.7109375" style="1" bestFit="1" customWidth="1"/>
    <col min="2843" max="2843" width="13" style="1" bestFit="1" customWidth="1"/>
    <col min="2844" max="3080" width="9.140625" style="1"/>
    <col min="3081" max="3081" width="10.140625" style="1" bestFit="1" customWidth="1"/>
    <col min="3082" max="3085" width="9.140625" style="1"/>
    <col min="3086" max="3086" width="13.7109375" style="1" customWidth="1"/>
    <col min="3087" max="3087" width="12.42578125" style="1" customWidth="1"/>
    <col min="3088" max="3090" width="11.140625" style="1" customWidth="1"/>
    <col min="3091" max="3091" width="12.28515625" style="1" customWidth="1"/>
    <col min="3092" max="3092" width="10.42578125" style="1" customWidth="1"/>
    <col min="3093" max="3093" width="13.7109375" style="1" customWidth="1"/>
    <col min="3094" max="3094" width="14.28515625" style="1" customWidth="1"/>
    <col min="3095" max="3095" width="13.42578125" style="1" customWidth="1"/>
    <col min="3096" max="3096" width="11" style="1" customWidth="1"/>
    <col min="3097" max="3097" width="11.85546875" style="1" customWidth="1"/>
    <col min="3098" max="3098" width="12.7109375" style="1" bestFit="1" customWidth="1"/>
    <col min="3099" max="3099" width="13" style="1" bestFit="1" customWidth="1"/>
    <col min="3100" max="3336" width="9.140625" style="1"/>
    <col min="3337" max="3337" width="10.140625" style="1" bestFit="1" customWidth="1"/>
    <col min="3338" max="3341" width="9.140625" style="1"/>
    <col min="3342" max="3342" width="13.7109375" style="1" customWidth="1"/>
    <col min="3343" max="3343" width="12.42578125" style="1" customWidth="1"/>
    <col min="3344" max="3346" width="11.140625" style="1" customWidth="1"/>
    <col min="3347" max="3347" width="12.28515625" style="1" customWidth="1"/>
    <col min="3348" max="3348" width="10.42578125" style="1" customWidth="1"/>
    <col min="3349" max="3349" width="13.7109375" style="1" customWidth="1"/>
    <col min="3350" max="3350" width="14.28515625" style="1" customWidth="1"/>
    <col min="3351" max="3351" width="13.42578125" style="1" customWidth="1"/>
    <col min="3352" max="3352" width="11" style="1" customWidth="1"/>
    <col min="3353" max="3353" width="11.85546875" style="1" customWidth="1"/>
    <col min="3354" max="3354" width="12.7109375" style="1" bestFit="1" customWidth="1"/>
    <col min="3355" max="3355" width="13" style="1" bestFit="1" customWidth="1"/>
    <col min="3356" max="3592" width="9.140625" style="1"/>
    <col min="3593" max="3593" width="10.140625" style="1" bestFit="1" customWidth="1"/>
    <col min="3594" max="3597" width="9.140625" style="1"/>
    <col min="3598" max="3598" width="13.7109375" style="1" customWidth="1"/>
    <col min="3599" max="3599" width="12.42578125" style="1" customWidth="1"/>
    <col min="3600" max="3602" width="11.140625" style="1" customWidth="1"/>
    <col min="3603" max="3603" width="12.28515625" style="1" customWidth="1"/>
    <col min="3604" max="3604" width="10.42578125" style="1" customWidth="1"/>
    <col min="3605" max="3605" width="13.7109375" style="1" customWidth="1"/>
    <col min="3606" max="3606" width="14.28515625" style="1" customWidth="1"/>
    <col min="3607" max="3607" width="13.42578125" style="1" customWidth="1"/>
    <col min="3608" max="3608" width="11" style="1" customWidth="1"/>
    <col min="3609" max="3609" width="11.85546875" style="1" customWidth="1"/>
    <col min="3610" max="3610" width="12.7109375" style="1" bestFit="1" customWidth="1"/>
    <col min="3611" max="3611" width="13" style="1" bestFit="1" customWidth="1"/>
    <col min="3612" max="3848" width="9.140625" style="1"/>
    <col min="3849" max="3849" width="10.140625" style="1" bestFit="1" customWidth="1"/>
    <col min="3850" max="3853" width="9.140625" style="1"/>
    <col min="3854" max="3854" width="13.7109375" style="1" customWidth="1"/>
    <col min="3855" max="3855" width="12.42578125" style="1" customWidth="1"/>
    <col min="3856" max="3858" width="11.140625" style="1" customWidth="1"/>
    <col min="3859" max="3859" width="12.28515625" style="1" customWidth="1"/>
    <col min="3860" max="3860" width="10.42578125" style="1" customWidth="1"/>
    <col min="3861" max="3861" width="13.7109375" style="1" customWidth="1"/>
    <col min="3862" max="3862" width="14.28515625" style="1" customWidth="1"/>
    <col min="3863" max="3863" width="13.42578125" style="1" customWidth="1"/>
    <col min="3864" max="3864" width="11" style="1" customWidth="1"/>
    <col min="3865" max="3865" width="11.85546875" style="1" customWidth="1"/>
    <col min="3866" max="3866" width="12.7109375" style="1" bestFit="1" customWidth="1"/>
    <col min="3867" max="3867" width="13" style="1" bestFit="1" customWidth="1"/>
    <col min="3868" max="4104" width="9.140625" style="1"/>
    <col min="4105" max="4105" width="10.140625" style="1" bestFit="1" customWidth="1"/>
    <col min="4106" max="4109" width="9.140625" style="1"/>
    <col min="4110" max="4110" width="13.7109375" style="1" customWidth="1"/>
    <col min="4111" max="4111" width="12.42578125" style="1" customWidth="1"/>
    <col min="4112" max="4114" width="11.140625" style="1" customWidth="1"/>
    <col min="4115" max="4115" width="12.28515625" style="1" customWidth="1"/>
    <col min="4116" max="4116" width="10.42578125" style="1" customWidth="1"/>
    <col min="4117" max="4117" width="13.7109375" style="1" customWidth="1"/>
    <col min="4118" max="4118" width="14.28515625" style="1" customWidth="1"/>
    <col min="4119" max="4119" width="13.42578125" style="1" customWidth="1"/>
    <col min="4120" max="4120" width="11" style="1" customWidth="1"/>
    <col min="4121" max="4121" width="11.85546875" style="1" customWidth="1"/>
    <col min="4122" max="4122" width="12.7109375" style="1" bestFit="1" customWidth="1"/>
    <col min="4123" max="4123" width="13" style="1" bestFit="1" customWidth="1"/>
    <col min="4124" max="4360" width="9.140625" style="1"/>
    <col min="4361" max="4361" width="10.140625" style="1" bestFit="1" customWidth="1"/>
    <col min="4362" max="4365" width="9.140625" style="1"/>
    <col min="4366" max="4366" width="13.7109375" style="1" customWidth="1"/>
    <col min="4367" max="4367" width="12.42578125" style="1" customWidth="1"/>
    <col min="4368" max="4370" width="11.140625" style="1" customWidth="1"/>
    <col min="4371" max="4371" width="12.28515625" style="1" customWidth="1"/>
    <col min="4372" max="4372" width="10.42578125" style="1" customWidth="1"/>
    <col min="4373" max="4373" width="13.7109375" style="1" customWidth="1"/>
    <col min="4374" max="4374" width="14.28515625" style="1" customWidth="1"/>
    <col min="4375" max="4375" width="13.42578125" style="1" customWidth="1"/>
    <col min="4376" max="4376" width="11" style="1" customWidth="1"/>
    <col min="4377" max="4377" width="11.85546875" style="1" customWidth="1"/>
    <col min="4378" max="4378" width="12.7109375" style="1" bestFit="1" customWidth="1"/>
    <col min="4379" max="4379" width="13" style="1" bestFit="1" customWidth="1"/>
    <col min="4380" max="4616" width="9.140625" style="1"/>
    <col min="4617" max="4617" width="10.140625" style="1" bestFit="1" customWidth="1"/>
    <col min="4618" max="4621" width="9.140625" style="1"/>
    <col min="4622" max="4622" width="13.7109375" style="1" customWidth="1"/>
    <col min="4623" max="4623" width="12.42578125" style="1" customWidth="1"/>
    <col min="4624" max="4626" width="11.140625" style="1" customWidth="1"/>
    <col min="4627" max="4627" width="12.28515625" style="1" customWidth="1"/>
    <col min="4628" max="4628" width="10.42578125" style="1" customWidth="1"/>
    <col min="4629" max="4629" width="13.7109375" style="1" customWidth="1"/>
    <col min="4630" max="4630" width="14.28515625" style="1" customWidth="1"/>
    <col min="4631" max="4631" width="13.42578125" style="1" customWidth="1"/>
    <col min="4632" max="4632" width="11" style="1" customWidth="1"/>
    <col min="4633" max="4633" width="11.85546875" style="1" customWidth="1"/>
    <col min="4634" max="4634" width="12.7109375" style="1" bestFit="1" customWidth="1"/>
    <col min="4635" max="4635" width="13" style="1" bestFit="1" customWidth="1"/>
    <col min="4636" max="4872" width="9.140625" style="1"/>
    <col min="4873" max="4873" width="10.140625" style="1" bestFit="1" customWidth="1"/>
    <col min="4874" max="4877" width="9.140625" style="1"/>
    <col min="4878" max="4878" width="13.7109375" style="1" customWidth="1"/>
    <col min="4879" max="4879" width="12.42578125" style="1" customWidth="1"/>
    <col min="4880" max="4882" width="11.140625" style="1" customWidth="1"/>
    <col min="4883" max="4883" width="12.28515625" style="1" customWidth="1"/>
    <col min="4884" max="4884" width="10.42578125" style="1" customWidth="1"/>
    <col min="4885" max="4885" width="13.7109375" style="1" customWidth="1"/>
    <col min="4886" max="4886" width="14.28515625" style="1" customWidth="1"/>
    <col min="4887" max="4887" width="13.42578125" style="1" customWidth="1"/>
    <col min="4888" max="4888" width="11" style="1" customWidth="1"/>
    <col min="4889" max="4889" width="11.85546875" style="1" customWidth="1"/>
    <col min="4890" max="4890" width="12.7109375" style="1" bestFit="1" customWidth="1"/>
    <col min="4891" max="4891" width="13" style="1" bestFit="1" customWidth="1"/>
    <col min="4892" max="5128" width="9.140625" style="1"/>
    <col min="5129" max="5129" width="10.140625" style="1" bestFit="1" customWidth="1"/>
    <col min="5130" max="5133" width="9.140625" style="1"/>
    <col min="5134" max="5134" width="13.7109375" style="1" customWidth="1"/>
    <col min="5135" max="5135" width="12.42578125" style="1" customWidth="1"/>
    <col min="5136" max="5138" width="11.140625" style="1" customWidth="1"/>
    <col min="5139" max="5139" width="12.28515625" style="1" customWidth="1"/>
    <col min="5140" max="5140" width="10.42578125" style="1" customWidth="1"/>
    <col min="5141" max="5141" width="13.7109375" style="1" customWidth="1"/>
    <col min="5142" max="5142" width="14.28515625" style="1" customWidth="1"/>
    <col min="5143" max="5143" width="13.42578125" style="1" customWidth="1"/>
    <col min="5144" max="5144" width="11" style="1" customWidth="1"/>
    <col min="5145" max="5145" width="11.85546875" style="1" customWidth="1"/>
    <col min="5146" max="5146" width="12.7109375" style="1" bestFit="1" customWidth="1"/>
    <col min="5147" max="5147" width="13" style="1" bestFit="1" customWidth="1"/>
    <col min="5148" max="5384" width="9.140625" style="1"/>
    <col min="5385" max="5385" width="10.140625" style="1" bestFit="1" customWidth="1"/>
    <col min="5386" max="5389" width="9.140625" style="1"/>
    <col min="5390" max="5390" width="13.7109375" style="1" customWidth="1"/>
    <col min="5391" max="5391" width="12.42578125" style="1" customWidth="1"/>
    <col min="5392" max="5394" width="11.140625" style="1" customWidth="1"/>
    <col min="5395" max="5395" width="12.28515625" style="1" customWidth="1"/>
    <col min="5396" max="5396" width="10.42578125" style="1" customWidth="1"/>
    <col min="5397" max="5397" width="13.7109375" style="1" customWidth="1"/>
    <col min="5398" max="5398" width="14.28515625" style="1" customWidth="1"/>
    <col min="5399" max="5399" width="13.42578125" style="1" customWidth="1"/>
    <col min="5400" max="5400" width="11" style="1" customWidth="1"/>
    <col min="5401" max="5401" width="11.85546875" style="1" customWidth="1"/>
    <col min="5402" max="5402" width="12.7109375" style="1" bestFit="1" customWidth="1"/>
    <col min="5403" max="5403" width="13" style="1" bestFit="1" customWidth="1"/>
    <col min="5404" max="5640" width="9.140625" style="1"/>
    <col min="5641" max="5641" width="10.140625" style="1" bestFit="1" customWidth="1"/>
    <col min="5642" max="5645" width="9.140625" style="1"/>
    <col min="5646" max="5646" width="13.7109375" style="1" customWidth="1"/>
    <col min="5647" max="5647" width="12.42578125" style="1" customWidth="1"/>
    <col min="5648" max="5650" width="11.140625" style="1" customWidth="1"/>
    <col min="5651" max="5651" width="12.28515625" style="1" customWidth="1"/>
    <col min="5652" max="5652" width="10.42578125" style="1" customWidth="1"/>
    <col min="5653" max="5653" width="13.7109375" style="1" customWidth="1"/>
    <col min="5654" max="5654" width="14.28515625" style="1" customWidth="1"/>
    <col min="5655" max="5655" width="13.42578125" style="1" customWidth="1"/>
    <col min="5656" max="5656" width="11" style="1" customWidth="1"/>
    <col min="5657" max="5657" width="11.85546875" style="1" customWidth="1"/>
    <col min="5658" max="5658" width="12.7109375" style="1" bestFit="1" customWidth="1"/>
    <col min="5659" max="5659" width="13" style="1" bestFit="1" customWidth="1"/>
    <col min="5660" max="5896" width="9.140625" style="1"/>
    <col min="5897" max="5897" width="10.140625" style="1" bestFit="1" customWidth="1"/>
    <col min="5898" max="5901" width="9.140625" style="1"/>
    <col min="5902" max="5902" width="13.7109375" style="1" customWidth="1"/>
    <col min="5903" max="5903" width="12.42578125" style="1" customWidth="1"/>
    <col min="5904" max="5906" width="11.140625" style="1" customWidth="1"/>
    <col min="5907" max="5907" width="12.28515625" style="1" customWidth="1"/>
    <col min="5908" max="5908" width="10.42578125" style="1" customWidth="1"/>
    <col min="5909" max="5909" width="13.7109375" style="1" customWidth="1"/>
    <col min="5910" max="5910" width="14.28515625" style="1" customWidth="1"/>
    <col min="5911" max="5911" width="13.42578125" style="1" customWidth="1"/>
    <col min="5912" max="5912" width="11" style="1" customWidth="1"/>
    <col min="5913" max="5913" width="11.85546875" style="1" customWidth="1"/>
    <col min="5914" max="5914" width="12.7109375" style="1" bestFit="1" customWidth="1"/>
    <col min="5915" max="5915" width="13" style="1" bestFit="1" customWidth="1"/>
    <col min="5916" max="6152" width="9.140625" style="1"/>
    <col min="6153" max="6153" width="10.140625" style="1" bestFit="1" customWidth="1"/>
    <col min="6154" max="6157" width="9.140625" style="1"/>
    <col min="6158" max="6158" width="13.7109375" style="1" customWidth="1"/>
    <col min="6159" max="6159" width="12.42578125" style="1" customWidth="1"/>
    <col min="6160" max="6162" width="11.140625" style="1" customWidth="1"/>
    <col min="6163" max="6163" width="12.28515625" style="1" customWidth="1"/>
    <col min="6164" max="6164" width="10.42578125" style="1" customWidth="1"/>
    <col min="6165" max="6165" width="13.7109375" style="1" customWidth="1"/>
    <col min="6166" max="6166" width="14.28515625" style="1" customWidth="1"/>
    <col min="6167" max="6167" width="13.42578125" style="1" customWidth="1"/>
    <col min="6168" max="6168" width="11" style="1" customWidth="1"/>
    <col min="6169" max="6169" width="11.85546875" style="1" customWidth="1"/>
    <col min="6170" max="6170" width="12.7109375" style="1" bestFit="1" customWidth="1"/>
    <col min="6171" max="6171" width="13" style="1" bestFit="1" customWidth="1"/>
    <col min="6172" max="6408" width="9.140625" style="1"/>
    <col min="6409" max="6409" width="10.140625" style="1" bestFit="1" customWidth="1"/>
    <col min="6410" max="6413" width="9.140625" style="1"/>
    <col min="6414" max="6414" width="13.7109375" style="1" customWidth="1"/>
    <col min="6415" max="6415" width="12.42578125" style="1" customWidth="1"/>
    <col min="6416" max="6418" width="11.140625" style="1" customWidth="1"/>
    <col min="6419" max="6419" width="12.28515625" style="1" customWidth="1"/>
    <col min="6420" max="6420" width="10.42578125" style="1" customWidth="1"/>
    <col min="6421" max="6421" width="13.7109375" style="1" customWidth="1"/>
    <col min="6422" max="6422" width="14.28515625" style="1" customWidth="1"/>
    <col min="6423" max="6423" width="13.42578125" style="1" customWidth="1"/>
    <col min="6424" max="6424" width="11" style="1" customWidth="1"/>
    <col min="6425" max="6425" width="11.85546875" style="1" customWidth="1"/>
    <col min="6426" max="6426" width="12.7109375" style="1" bestFit="1" customWidth="1"/>
    <col min="6427" max="6427" width="13" style="1" bestFit="1" customWidth="1"/>
    <col min="6428" max="6664" width="9.140625" style="1"/>
    <col min="6665" max="6665" width="10.140625" style="1" bestFit="1" customWidth="1"/>
    <col min="6666" max="6669" width="9.140625" style="1"/>
    <col min="6670" max="6670" width="13.7109375" style="1" customWidth="1"/>
    <col min="6671" max="6671" width="12.42578125" style="1" customWidth="1"/>
    <col min="6672" max="6674" width="11.140625" style="1" customWidth="1"/>
    <col min="6675" max="6675" width="12.28515625" style="1" customWidth="1"/>
    <col min="6676" max="6676" width="10.42578125" style="1" customWidth="1"/>
    <col min="6677" max="6677" width="13.7109375" style="1" customWidth="1"/>
    <col min="6678" max="6678" width="14.28515625" style="1" customWidth="1"/>
    <col min="6679" max="6679" width="13.42578125" style="1" customWidth="1"/>
    <col min="6680" max="6680" width="11" style="1" customWidth="1"/>
    <col min="6681" max="6681" width="11.85546875" style="1" customWidth="1"/>
    <col min="6682" max="6682" width="12.7109375" style="1" bestFit="1" customWidth="1"/>
    <col min="6683" max="6683" width="13" style="1" bestFit="1" customWidth="1"/>
    <col min="6684" max="6920" width="9.140625" style="1"/>
    <col min="6921" max="6921" width="10.140625" style="1" bestFit="1" customWidth="1"/>
    <col min="6922" max="6925" width="9.140625" style="1"/>
    <col min="6926" max="6926" width="13.7109375" style="1" customWidth="1"/>
    <col min="6927" max="6927" width="12.42578125" style="1" customWidth="1"/>
    <col min="6928" max="6930" width="11.140625" style="1" customWidth="1"/>
    <col min="6931" max="6931" width="12.28515625" style="1" customWidth="1"/>
    <col min="6932" max="6932" width="10.42578125" style="1" customWidth="1"/>
    <col min="6933" max="6933" width="13.7109375" style="1" customWidth="1"/>
    <col min="6934" max="6934" width="14.28515625" style="1" customWidth="1"/>
    <col min="6935" max="6935" width="13.42578125" style="1" customWidth="1"/>
    <col min="6936" max="6936" width="11" style="1" customWidth="1"/>
    <col min="6937" max="6937" width="11.85546875" style="1" customWidth="1"/>
    <col min="6938" max="6938" width="12.7109375" style="1" bestFit="1" customWidth="1"/>
    <col min="6939" max="6939" width="13" style="1" bestFit="1" customWidth="1"/>
    <col min="6940" max="7176" width="9.140625" style="1"/>
    <col min="7177" max="7177" width="10.140625" style="1" bestFit="1" customWidth="1"/>
    <col min="7178" max="7181" width="9.140625" style="1"/>
    <col min="7182" max="7182" width="13.7109375" style="1" customWidth="1"/>
    <col min="7183" max="7183" width="12.42578125" style="1" customWidth="1"/>
    <col min="7184" max="7186" width="11.140625" style="1" customWidth="1"/>
    <col min="7187" max="7187" width="12.28515625" style="1" customWidth="1"/>
    <col min="7188" max="7188" width="10.42578125" style="1" customWidth="1"/>
    <col min="7189" max="7189" width="13.7109375" style="1" customWidth="1"/>
    <col min="7190" max="7190" width="14.28515625" style="1" customWidth="1"/>
    <col min="7191" max="7191" width="13.42578125" style="1" customWidth="1"/>
    <col min="7192" max="7192" width="11" style="1" customWidth="1"/>
    <col min="7193" max="7193" width="11.85546875" style="1" customWidth="1"/>
    <col min="7194" max="7194" width="12.7109375" style="1" bestFit="1" customWidth="1"/>
    <col min="7195" max="7195" width="13" style="1" bestFit="1" customWidth="1"/>
    <col min="7196" max="7432" width="9.140625" style="1"/>
    <col min="7433" max="7433" width="10.140625" style="1" bestFit="1" customWidth="1"/>
    <col min="7434" max="7437" width="9.140625" style="1"/>
    <col min="7438" max="7438" width="13.7109375" style="1" customWidth="1"/>
    <col min="7439" max="7439" width="12.42578125" style="1" customWidth="1"/>
    <col min="7440" max="7442" width="11.140625" style="1" customWidth="1"/>
    <col min="7443" max="7443" width="12.28515625" style="1" customWidth="1"/>
    <col min="7444" max="7444" width="10.42578125" style="1" customWidth="1"/>
    <col min="7445" max="7445" width="13.7109375" style="1" customWidth="1"/>
    <col min="7446" max="7446" width="14.28515625" style="1" customWidth="1"/>
    <col min="7447" max="7447" width="13.42578125" style="1" customWidth="1"/>
    <col min="7448" max="7448" width="11" style="1" customWidth="1"/>
    <col min="7449" max="7449" width="11.85546875" style="1" customWidth="1"/>
    <col min="7450" max="7450" width="12.7109375" style="1" bestFit="1" customWidth="1"/>
    <col min="7451" max="7451" width="13" style="1" bestFit="1" customWidth="1"/>
    <col min="7452" max="7688" width="9.140625" style="1"/>
    <col min="7689" max="7689" width="10.140625" style="1" bestFit="1" customWidth="1"/>
    <col min="7690" max="7693" width="9.140625" style="1"/>
    <col min="7694" max="7694" width="13.7109375" style="1" customWidth="1"/>
    <col min="7695" max="7695" width="12.42578125" style="1" customWidth="1"/>
    <col min="7696" max="7698" width="11.140625" style="1" customWidth="1"/>
    <col min="7699" max="7699" width="12.28515625" style="1" customWidth="1"/>
    <col min="7700" max="7700" width="10.42578125" style="1" customWidth="1"/>
    <col min="7701" max="7701" width="13.7109375" style="1" customWidth="1"/>
    <col min="7702" max="7702" width="14.28515625" style="1" customWidth="1"/>
    <col min="7703" max="7703" width="13.42578125" style="1" customWidth="1"/>
    <col min="7704" max="7704" width="11" style="1" customWidth="1"/>
    <col min="7705" max="7705" width="11.85546875" style="1" customWidth="1"/>
    <col min="7706" max="7706" width="12.7109375" style="1" bestFit="1" customWidth="1"/>
    <col min="7707" max="7707" width="13" style="1" bestFit="1" customWidth="1"/>
    <col min="7708" max="7944" width="9.140625" style="1"/>
    <col min="7945" max="7945" width="10.140625" style="1" bestFit="1" customWidth="1"/>
    <col min="7946" max="7949" width="9.140625" style="1"/>
    <col min="7950" max="7950" width="13.7109375" style="1" customWidth="1"/>
    <col min="7951" max="7951" width="12.42578125" style="1" customWidth="1"/>
    <col min="7952" max="7954" width="11.140625" style="1" customWidth="1"/>
    <col min="7955" max="7955" width="12.28515625" style="1" customWidth="1"/>
    <col min="7956" max="7956" width="10.42578125" style="1" customWidth="1"/>
    <col min="7957" max="7957" width="13.7109375" style="1" customWidth="1"/>
    <col min="7958" max="7958" width="14.28515625" style="1" customWidth="1"/>
    <col min="7959" max="7959" width="13.42578125" style="1" customWidth="1"/>
    <col min="7960" max="7960" width="11" style="1" customWidth="1"/>
    <col min="7961" max="7961" width="11.85546875" style="1" customWidth="1"/>
    <col min="7962" max="7962" width="12.7109375" style="1" bestFit="1" customWidth="1"/>
    <col min="7963" max="7963" width="13" style="1" bestFit="1" customWidth="1"/>
    <col min="7964" max="8200" width="9.140625" style="1"/>
    <col min="8201" max="8201" width="10.140625" style="1" bestFit="1" customWidth="1"/>
    <col min="8202" max="8205" width="9.140625" style="1"/>
    <col min="8206" max="8206" width="13.7109375" style="1" customWidth="1"/>
    <col min="8207" max="8207" width="12.42578125" style="1" customWidth="1"/>
    <col min="8208" max="8210" width="11.140625" style="1" customWidth="1"/>
    <col min="8211" max="8211" width="12.28515625" style="1" customWidth="1"/>
    <col min="8212" max="8212" width="10.42578125" style="1" customWidth="1"/>
    <col min="8213" max="8213" width="13.7109375" style="1" customWidth="1"/>
    <col min="8214" max="8214" width="14.28515625" style="1" customWidth="1"/>
    <col min="8215" max="8215" width="13.42578125" style="1" customWidth="1"/>
    <col min="8216" max="8216" width="11" style="1" customWidth="1"/>
    <col min="8217" max="8217" width="11.85546875" style="1" customWidth="1"/>
    <col min="8218" max="8218" width="12.7109375" style="1" bestFit="1" customWidth="1"/>
    <col min="8219" max="8219" width="13" style="1" bestFit="1" customWidth="1"/>
    <col min="8220" max="8456" width="9.140625" style="1"/>
    <col min="8457" max="8457" width="10.140625" style="1" bestFit="1" customWidth="1"/>
    <col min="8458" max="8461" width="9.140625" style="1"/>
    <col min="8462" max="8462" width="13.7109375" style="1" customWidth="1"/>
    <col min="8463" max="8463" width="12.42578125" style="1" customWidth="1"/>
    <col min="8464" max="8466" width="11.140625" style="1" customWidth="1"/>
    <col min="8467" max="8467" width="12.28515625" style="1" customWidth="1"/>
    <col min="8468" max="8468" width="10.42578125" style="1" customWidth="1"/>
    <col min="8469" max="8469" width="13.7109375" style="1" customWidth="1"/>
    <col min="8470" max="8470" width="14.28515625" style="1" customWidth="1"/>
    <col min="8471" max="8471" width="13.42578125" style="1" customWidth="1"/>
    <col min="8472" max="8472" width="11" style="1" customWidth="1"/>
    <col min="8473" max="8473" width="11.85546875" style="1" customWidth="1"/>
    <col min="8474" max="8474" width="12.7109375" style="1" bestFit="1" customWidth="1"/>
    <col min="8475" max="8475" width="13" style="1" bestFit="1" customWidth="1"/>
    <col min="8476" max="8712" width="9.140625" style="1"/>
    <col min="8713" max="8713" width="10.140625" style="1" bestFit="1" customWidth="1"/>
    <col min="8714" max="8717" width="9.140625" style="1"/>
    <col min="8718" max="8718" width="13.7109375" style="1" customWidth="1"/>
    <col min="8719" max="8719" width="12.42578125" style="1" customWidth="1"/>
    <col min="8720" max="8722" width="11.140625" style="1" customWidth="1"/>
    <col min="8723" max="8723" width="12.28515625" style="1" customWidth="1"/>
    <col min="8724" max="8724" width="10.42578125" style="1" customWidth="1"/>
    <col min="8725" max="8725" width="13.7109375" style="1" customWidth="1"/>
    <col min="8726" max="8726" width="14.28515625" style="1" customWidth="1"/>
    <col min="8727" max="8727" width="13.42578125" style="1" customWidth="1"/>
    <col min="8728" max="8728" width="11" style="1" customWidth="1"/>
    <col min="8729" max="8729" width="11.85546875" style="1" customWidth="1"/>
    <col min="8730" max="8730" width="12.7109375" style="1" bestFit="1" customWidth="1"/>
    <col min="8731" max="8731" width="13" style="1" bestFit="1" customWidth="1"/>
    <col min="8732" max="8968" width="9.140625" style="1"/>
    <col min="8969" max="8969" width="10.140625" style="1" bestFit="1" customWidth="1"/>
    <col min="8970" max="8973" width="9.140625" style="1"/>
    <col min="8974" max="8974" width="13.7109375" style="1" customWidth="1"/>
    <col min="8975" max="8975" width="12.42578125" style="1" customWidth="1"/>
    <col min="8976" max="8978" width="11.140625" style="1" customWidth="1"/>
    <col min="8979" max="8979" width="12.28515625" style="1" customWidth="1"/>
    <col min="8980" max="8980" width="10.42578125" style="1" customWidth="1"/>
    <col min="8981" max="8981" width="13.7109375" style="1" customWidth="1"/>
    <col min="8982" max="8982" width="14.28515625" style="1" customWidth="1"/>
    <col min="8983" max="8983" width="13.42578125" style="1" customWidth="1"/>
    <col min="8984" max="8984" width="11" style="1" customWidth="1"/>
    <col min="8985" max="8985" width="11.85546875" style="1" customWidth="1"/>
    <col min="8986" max="8986" width="12.7109375" style="1" bestFit="1" customWidth="1"/>
    <col min="8987" max="8987" width="13" style="1" bestFit="1" customWidth="1"/>
    <col min="8988" max="9224" width="9.140625" style="1"/>
    <col min="9225" max="9225" width="10.140625" style="1" bestFit="1" customWidth="1"/>
    <col min="9226" max="9229" width="9.140625" style="1"/>
    <col min="9230" max="9230" width="13.7109375" style="1" customWidth="1"/>
    <col min="9231" max="9231" width="12.42578125" style="1" customWidth="1"/>
    <col min="9232" max="9234" width="11.140625" style="1" customWidth="1"/>
    <col min="9235" max="9235" width="12.28515625" style="1" customWidth="1"/>
    <col min="9236" max="9236" width="10.42578125" style="1" customWidth="1"/>
    <col min="9237" max="9237" width="13.7109375" style="1" customWidth="1"/>
    <col min="9238" max="9238" width="14.28515625" style="1" customWidth="1"/>
    <col min="9239" max="9239" width="13.42578125" style="1" customWidth="1"/>
    <col min="9240" max="9240" width="11" style="1" customWidth="1"/>
    <col min="9241" max="9241" width="11.85546875" style="1" customWidth="1"/>
    <col min="9242" max="9242" width="12.7109375" style="1" bestFit="1" customWidth="1"/>
    <col min="9243" max="9243" width="13" style="1" bestFit="1" customWidth="1"/>
    <col min="9244" max="9480" width="9.140625" style="1"/>
    <col min="9481" max="9481" width="10.140625" style="1" bestFit="1" customWidth="1"/>
    <col min="9482" max="9485" width="9.140625" style="1"/>
    <col min="9486" max="9486" width="13.7109375" style="1" customWidth="1"/>
    <col min="9487" max="9487" width="12.42578125" style="1" customWidth="1"/>
    <col min="9488" max="9490" width="11.140625" style="1" customWidth="1"/>
    <col min="9491" max="9491" width="12.28515625" style="1" customWidth="1"/>
    <col min="9492" max="9492" width="10.42578125" style="1" customWidth="1"/>
    <col min="9493" max="9493" width="13.7109375" style="1" customWidth="1"/>
    <col min="9494" max="9494" width="14.28515625" style="1" customWidth="1"/>
    <col min="9495" max="9495" width="13.42578125" style="1" customWidth="1"/>
    <col min="9496" max="9496" width="11" style="1" customWidth="1"/>
    <col min="9497" max="9497" width="11.85546875" style="1" customWidth="1"/>
    <col min="9498" max="9498" width="12.7109375" style="1" bestFit="1" customWidth="1"/>
    <col min="9499" max="9499" width="13" style="1" bestFit="1" customWidth="1"/>
    <col min="9500" max="9736" width="9.140625" style="1"/>
    <col min="9737" max="9737" width="10.140625" style="1" bestFit="1" customWidth="1"/>
    <col min="9738" max="9741" width="9.140625" style="1"/>
    <col min="9742" max="9742" width="13.7109375" style="1" customWidth="1"/>
    <col min="9743" max="9743" width="12.42578125" style="1" customWidth="1"/>
    <col min="9744" max="9746" width="11.140625" style="1" customWidth="1"/>
    <col min="9747" max="9747" width="12.28515625" style="1" customWidth="1"/>
    <col min="9748" max="9748" width="10.42578125" style="1" customWidth="1"/>
    <col min="9749" max="9749" width="13.7109375" style="1" customWidth="1"/>
    <col min="9750" max="9750" width="14.28515625" style="1" customWidth="1"/>
    <col min="9751" max="9751" width="13.42578125" style="1" customWidth="1"/>
    <col min="9752" max="9752" width="11" style="1" customWidth="1"/>
    <col min="9753" max="9753" width="11.85546875" style="1" customWidth="1"/>
    <col min="9754" max="9754" width="12.7109375" style="1" bestFit="1" customWidth="1"/>
    <col min="9755" max="9755" width="13" style="1" bestFit="1" customWidth="1"/>
    <col min="9756" max="9992" width="9.140625" style="1"/>
    <col min="9993" max="9993" width="10.140625" style="1" bestFit="1" customWidth="1"/>
    <col min="9994" max="9997" width="9.140625" style="1"/>
    <col min="9998" max="9998" width="13.7109375" style="1" customWidth="1"/>
    <col min="9999" max="9999" width="12.42578125" style="1" customWidth="1"/>
    <col min="10000" max="10002" width="11.140625" style="1" customWidth="1"/>
    <col min="10003" max="10003" width="12.28515625" style="1" customWidth="1"/>
    <col min="10004" max="10004" width="10.42578125" style="1" customWidth="1"/>
    <col min="10005" max="10005" width="13.7109375" style="1" customWidth="1"/>
    <col min="10006" max="10006" width="14.28515625" style="1" customWidth="1"/>
    <col min="10007" max="10007" width="13.42578125" style="1" customWidth="1"/>
    <col min="10008" max="10008" width="11" style="1" customWidth="1"/>
    <col min="10009" max="10009" width="11.85546875" style="1" customWidth="1"/>
    <col min="10010" max="10010" width="12.7109375" style="1" bestFit="1" customWidth="1"/>
    <col min="10011" max="10011" width="13" style="1" bestFit="1" customWidth="1"/>
    <col min="10012" max="10248" width="9.140625" style="1"/>
    <col min="10249" max="10249" width="10.140625" style="1" bestFit="1" customWidth="1"/>
    <col min="10250" max="10253" width="9.140625" style="1"/>
    <col min="10254" max="10254" width="13.7109375" style="1" customWidth="1"/>
    <col min="10255" max="10255" width="12.42578125" style="1" customWidth="1"/>
    <col min="10256" max="10258" width="11.140625" style="1" customWidth="1"/>
    <col min="10259" max="10259" width="12.28515625" style="1" customWidth="1"/>
    <col min="10260" max="10260" width="10.42578125" style="1" customWidth="1"/>
    <col min="10261" max="10261" width="13.7109375" style="1" customWidth="1"/>
    <col min="10262" max="10262" width="14.28515625" style="1" customWidth="1"/>
    <col min="10263" max="10263" width="13.42578125" style="1" customWidth="1"/>
    <col min="10264" max="10264" width="11" style="1" customWidth="1"/>
    <col min="10265" max="10265" width="11.85546875" style="1" customWidth="1"/>
    <col min="10266" max="10266" width="12.7109375" style="1" bestFit="1" customWidth="1"/>
    <col min="10267" max="10267" width="13" style="1" bestFit="1" customWidth="1"/>
    <col min="10268" max="10504" width="9.140625" style="1"/>
    <col min="10505" max="10505" width="10.140625" style="1" bestFit="1" customWidth="1"/>
    <col min="10506" max="10509" width="9.140625" style="1"/>
    <col min="10510" max="10510" width="13.7109375" style="1" customWidth="1"/>
    <col min="10511" max="10511" width="12.42578125" style="1" customWidth="1"/>
    <col min="10512" max="10514" width="11.140625" style="1" customWidth="1"/>
    <col min="10515" max="10515" width="12.28515625" style="1" customWidth="1"/>
    <col min="10516" max="10516" width="10.42578125" style="1" customWidth="1"/>
    <col min="10517" max="10517" width="13.7109375" style="1" customWidth="1"/>
    <col min="10518" max="10518" width="14.28515625" style="1" customWidth="1"/>
    <col min="10519" max="10519" width="13.42578125" style="1" customWidth="1"/>
    <col min="10520" max="10520" width="11" style="1" customWidth="1"/>
    <col min="10521" max="10521" width="11.85546875" style="1" customWidth="1"/>
    <col min="10522" max="10522" width="12.7109375" style="1" bestFit="1" customWidth="1"/>
    <col min="10523" max="10523" width="13" style="1" bestFit="1" customWidth="1"/>
    <col min="10524" max="10760" width="9.140625" style="1"/>
    <col min="10761" max="10761" width="10.140625" style="1" bestFit="1" customWidth="1"/>
    <col min="10762" max="10765" width="9.140625" style="1"/>
    <col min="10766" max="10766" width="13.7109375" style="1" customWidth="1"/>
    <col min="10767" max="10767" width="12.42578125" style="1" customWidth="1"/>
    <col min="10768" max="10770" width="11.140625" style="1" customWidth="1"/>
    <col min="10771" max="10771" width="12.28515625" style="1" customWidth="1"/>
    <col min="10772" max="10772" width="10.42578125" style="1" customWidth="1"/>
    <col min="10773" max="10773" width="13.7109375" style="1" customWidth="1"/>
    <col min="10774" max="10774" width="14.28515625" style="1" customWidth="1"/>
    <col min="10775" max="10775" width="13.42578125" style="1" customWidth="1"/>
    <col min="10776" max="10776" width="11" style="1" customWidth="1"/>
    <col min="10777" max="10777" width="11.85546875" style="1" customWidth="1"/>
    <col min="10778" max="10778" width="12.7109375" style="1" bestFit="1" customWidth="1"/>
    <col min="10779" max="10779" width="13" style="1" bestFit="1" customWidth="1"/>
    <col min="10780" max="11016" width="9.140625" style="1"/>
    <col min="11017" max="11017" width="10.140625" style="1" bestFit="1" customWidth="1"/>
    <col min="11018" max="11021" width="9.140625" style="1"/>
    <col min="11022" max="11022" width="13.7109375" style="1" customWidth="1"/>
    <col min="11023" max="11023" width="12.42578125" style="1" customWidth="1"/>
    <col min="11024" max="11026" width="11.140625" style="1" customWidth="1"/>
    <col min="11027" max="11027" width="12.28515625" style="1" customWidth="1"/>
    <col min="11028" max="11028" width="10.42578125" style="1" customWidth="1"/>
    <col min="11029" max="11029" width="13.7109375" style="1" customWidth="1"/>
    <col min="11030" max="11030" width="14.28515625" style="1" customWidth="1"/>
    <col min="11031" max="11031" width="13.42578125" style="1" customWidth="1"/>
    <col min="11032" max="11032" width="11" style="1" customWidth="1"/>
    <col min="11033" max="11033" width="11.85546875" style="1" customWidth="1"/>
    <col min="11034" max="11034" width="12.7109375" style="1" bestFit="1" customWidth="1"/>
    <col min="11035" max="11035" width="13" style="1" bestFit="1" customWidth="1"/>
    <col min="11036" max="11272" width="9.140625" style="1"/>
    <col min="11273" max="11273" width="10.140625" style="1" bestFit="1" customWidth="1"/>
    <col min="11274" max="11277" width="9.140625" style="1"/>
    <col min="11278" max="11278" width="13.7109375" style="1" customWidth="1"/>
    <col min="11279" max="11279" width="12.42578125" style="1" customWidth="1"/>
    <col min="11280" max="11282" width="11.140625" style="1" customWidth="1"/>
    <col min="11283" max="11283" width="12.28515625" style="1" customWidth="1"/>
    <col min="11284" max="11284" width="10.42578125" style="1" customWidth="1"/>
    <col min="11285" max="11285" width="13.7109375" style="1" customWidth="1"/>
    <col min="11286" max="11286" width="14.28515625" style="1" customWidth="1"/>
    <col min="11287" max="11287" width="13.42578125" style="1" customWidth="1"/>
    <col min="11288" max="11288" width="11" style="1" customWidth="1"/>
    <col min="11289" max="11289" width="11.85546875" style="1" customWidth="1"/>
    <col min="11290" max="11290" width="12.7109375" style="1" bestFit="1" customWidth="1"/>
    <col min="11291" max="11291" width="13" style="1" bestFit="1" customWidth="1"/>
    <col min="11292" max="11528" width="9.140625" style="1"/>
    <col min="11529" max="11529" width="10.140625" style="1" bestFit="1" customWidth="1"/>
    <col min="11530" max="11533" width="9.140625" style="1"/>
    <col min="11534" max="11534" width="13.7109375" style="1" customWidth="1"/>
    <col min="11535" max="11535" width="12.42578125" style="1" customWidth="1"/>
    <col min="11536" max="11538" width="11.140625" style="1" customWidth="1"/>
    <col min="11539" max="11539" width="12.28515625" style="1" customWidth="1"/>
    <col min="11540" max="11540" width="10.42578125" style="1" customWidth="1"/>
    <col min="11541" max="11541" width="13.7109375" style="1" customWidth="1"/>
    <col min="11542" max="11542" width="14.28515625" style="1" customWidth="1"/>
    <col min="11543" max="11543" width="13.42578125" style="1" customWidth="1"/>
    <col min="11544" max="11544" width="11" style="1" customWidth="1"/>
    <col min="11545" max="11545" width="11.85546875" style="1" customWidth="1"/>
    <col min="11546" max="11546" width="12.7109375" style="1" bestFit="1" customWidth="1"/>
    <col min="11547" max="11547" width="13" style="1" bestFit="1" customWidth="1"/>
    <col min="11548" max="11784" width="9.140625" style="1"/>
    <col min="11785" max="11785" width="10.140625" style="1" bestFit="1" customWidth="1"/>
    <col min="11786" max="11789" width="9.140625" style="1"/>
    <col min="11790" max="11790" width="13.7109375" style="1" customWidth="1"/>
    <col min="11791" max="11791" width="12.42578125" style="1" customWidth="1"/>
    <col min="11792" max="11794" width="11.140625" style="1" customWidth="1"/>
    <col min="11795" max="11795" width="12.28515625" style="1" customWidth="1"/>
    <col min="11796" max="11796" width="10.42578125" style="1" customWidth="1"/>
    <col min="11797" max="11797" width="13.7109375" style="1" customWidth="1"/>
    <col min="11798" max="11798" width="14.28515625" style="1" customWidth="1"/>
    <col min="11799" max="11799" width="13.42578125" style="1" customWidth="1"/>
    <col min="11800" max="11800" width="11" style="1" customWidth="1"/>
    <col min="11801" max="11801" width="11.85546875" style="1" customWidth="1"/>
    <col min="11802" max="11802" width="12.7109375" style="1" bestFit="1" customWidth="1"/>
    <col min="11803" max="11803" width="13" style="1" bestFit="1" customWidth="1"/>
    <col min="11804" max="12040" width="9.140625" style="1"/>
    <col min="12041" max="12041" width="10.140625" style="1" bestFit="1" customWidth="1"/>
    <col min="12042" max="12045" width="9.140625" style="1"/>
    <col min="12046" max="12046" width="13.7109375" style="1" customWidth="1"/>
    <col min="12047" max="12047" width="12.42578125" style="1" customWidth="1"/>
    <col min="12048" max="12050" width="11.140625" style="1" customWidth="1"/>
    <col min="12051" max="12051" width="12.28515625" style="1" customWidth="1"/>
    <col min="12052" max="12052" width="10.42578125" style="1" customWidth="1"/>
    <col min="12053" max="12053" width="13.7109375" style="1" customWidth="1"/>
    <col min="12054" max="12054" width="14.28515625" style="1" customWidth="1"/>
    <col min="12055" max="12055" width="13.42578125" style="1" customWidth="1"/>
    <col min="12056" max="12056" width="11" style="1" customWidth="1"/>
    <col min="12057" max="12057" width="11.85546875" style="1" customWidth="1"/>
    <col min="12058" max="12058" width="12.7109375" style="1" bestFit="1" customWidth="1"/>
    <col min="12059" max="12059" width="13" style="1" bestFit="1" customWidth="1"/>
    <col min="12060" max="12296" width="9.140625" style="1"/>
    <col min="12297" max="12297" width="10.140625" style="1" bestFit="1" customWidth="1"/>
    <col min="12298" max="12301" width="9.140625" style="1"/>
    <col min="12302" max="12302" width="13.7109375" style="1" customWidth="1"/>
    <col min="12303" max="12303" width="12.42578125" style="1" customWidth="1"/>
    <col min="12304" max="12306" width="11.140625" style="1" customWidth="1"/>
    <col min="12307" max="12307" width="12.28515625" style="1" customWidth="1"/>
    <col min="12308" max="12308" width="10.42578125" style="1" customWidth="1"/>
    <col min="12309" max="12309" width="13.7109375" style="1" customWidth="1"/>
    <col min="12310" max="12310" width="14.28515625" style="1" customWidth="1"/>
    <col min="12311" max="12311" width="13.42578125" style="1" customWidth="1"/>
    <col min="12312" max="12312" width="11" style="1" customWidth="1"/>
    <col min="12313" max="12313" width="11.85546875" style="1" customWidth="1"/>
    <col min="12314" max="12314" width="12.7109375" style="1" bestFit="1" customWidth="1"/>
    <col min="12315" max="12315" width="13" style="1" bestFit="1" customWidth="1"/>
    <col min="12316" max="12552" width="9.140625" style="1"/>
    <col min="12553" max="12553" width="10.140625" style="1" bestFit="1" customWidth="1"/>
    <col min="12554" max="12557" width="9.140625" style="1"/>
    <col min="12558" max="12558" width="13.7109375" style="1" customWidth="1"/>
    <col min="12559" max="12559" width="12.42578125" style="1" customWidth="1"/>
    <col min="12560" max="12562" width="11.140625" style="1" customWidth="1"/>
    <col min="12563" max="12563" width="12.28515625" style="1" customWidth="1"/>
    <col min="12564" max="12564" width="10.42578125" style="1" customWidth="1"/>
    <col min="12565" max="12565" width="13.7109375" style="1" customWidth="1"/>
    <col min="12566" max="12566" width="14.28515625" style="1" customWidth="1"/>
    <col min="12567" max="12567" width="13.42578125" style="1" customWidth="1"/>
    <col min="12568" max="12568" width="11" style="1" customWidth="1"/>
    <col min="12569" max="12569" width="11.85546875" style="1" customWidth="1"/>
    <col min="12570" max="12570" width="12.7109375" style="1" bestFit="1" customWidth="1"/>
    <col min="12571" max="12571" width="13" style="1" bestFit="1" customWidth="1"/>
    <col min="12572" max="12808" width="9.140625" style="1"/>
    <col min="12809" max="12809" width="10.140625" style="1" bestFit="1" customWidth="1"/>
    <col min="12810" max="12813" width="9.140625" style="1"/>
    <col min="12814" max="12814" width="13.7109375" style="1" customWidth="1"/>
    <col min="12815" max="12815" width="12.42578125" style="1" customWidth="1"/>
    <col min="12816" max="12818" width="11.140625" style="1" customWidth="1"/>
    <col min="12819" max="12819" width="12.28515625" style="1" customWidth="1"/>
    <col min="12820" max="12820" width="10.42578125" style="1" customWidth="1"/>
    <col min="12821" max="12821" width="13.7109375" style="1" customWidth="1"/>
    <col min="12822" max="12822" width="14.28515625" style="1" customWidth="1"/>
    <col min="12823" max="12823" width="13.42578125" style="1" customWidth="1"/>
    <col min="12824" max="12824" width="11" style="1" customWidth="1"/>
    <col min="12825" max="12825" width="11.85546875" style="1" customWidth="1"/>
    <col min="12826" max="12826" width="12.7109375" style="1" bestFit="1" customWidth="1"/>
    <col min="12827" max="12827" width="13" style="1" bestFit="1" customWidth="1"/>
    <col min="12828" max="13064" width="9.140625" style="1"/>
    <col min="13065" max="13065" width="10.140625" style="1" bestFit="1" customWidth="1"/>
    <col min="13066" max="13069" width="9.140625" style="1"/>
    <col min="13070" max="13070" width="13.7109375" style="1" customWidth="1"/>
    <col min="13071" max="13071" width="12.42578125" style="1" customWidth="1"/>
    <col min="13072" max="13074" width="11.140625" style="1" customWidth="1"/>
    <col min="13075" max="13075" width="12.28515625" style="1" customWidth="1"/>
    <col min="13076" max="13076" width="10.42578125" style="1" customWidth="1"/>
    <col min="13077" max="13077" width="13.7109375" style="1" customWidth="1"/>
    <col min="13078" max="13078" width="14.28515625" style="1" customWidth="1"/>
    <col min="13079" max="13079" width="13.42578125" style="1" customWidth="1"/>
    <col min="13080" max="13080" width="11" style="1" customWidth="1"/>
    <col min="13081" max="13081" width="11.85546875" style="1" customWidth="1"/>
    <col min="13082" max="13082" width="12.7109375" style="1" bestFit="1" customWidth="1"/>
    <col min="13083" max="13083" width="13" style="1" bestFit="1" customWidth="1"/>
    <col min="13084" max="13320" width="9.140625" style="1"/>
    <col min="13321" max="13321" width="10.140625" style="1" bestFit="1" customWidth="1"/>
    <col min="13322" max="13325" width="9.140625" style="1"/>
    <col min="13326" max="13326" width="13.7109375" style="1" customWidth="1"/>
    <col min="13327" max="13327" width="12.42578125" style="1" customWidth="1"/>
    <col min="13328" max="13330" width="11.140625" style="1" customWidth="1"/>
    <col min="13331" max="13331" width="12.28515625" style="1" customWidth="1"/>
    <col min="13332" max="13332" width="10.42578125" style="1" customWidth="1"/>
    <col min="13333" max="13333" width="13.7109375" style="1" customWidth="1"/>
    <col min="13334" max="13334" width="14.28515625" style="1" customWidth="1"/>
    <col min="13335" max="13335" width="13.42578125" style="1" customWidth="1"/>
    <col min="13336" max="13336" width="11" style="1" customWidth="1"/>
    <col min="13337" max="13337" width="11.85546875" style="1" customWidth="1"/>
    <col min="13338" max="13338" width="12.7109375" style="1" bestFit="1" customWidth="1"/>
    <col min="13339" max="13339" width="13" style="1" bestFit="1" customWidth="1"/>
    <col min="13340" max="13576" width="9.140625" style="1"/>
    <col min="13577" max="13577" width="10.140625" style="1" bestFit="1" customWidth="1"/>
    <col min="13578" max="13581" width="9.140625" style="1"/>
    <col min="13582" max="13582" width="13.7109375" style="1" customWidth="1"/>
    <col min="13583" max="13583" width="12.42578125" style="1" customWidth="1"/>
    <col min="13584" max="13586" width="11.140625" style="1" customWidth="1"/>
    <col min="13587" max="13587" width="12.28515625" style="1" customWidth="1"/>
    <col min="13588" max="13588" width="10.42578125" style="1" customWidth="1"/>
    <col min="13589" max="13589" width="13.7109375" style="1" customWidth="1"/>
    <col min="13590" max="13590" width="14.28515625" style="1" customWidth="1"/>
    <col min="13591" max="13591" width="13.42578125" style="1" customWidth="1"/>
    <col min="13592" max="13592" width="11" style="1" customWidth="1"/>
    <col min="13593" max="13593" width="11.85546875" style="1" customWidth="1"/>
    <col min="13594" max="13594" width="12.7109375" style="1" bestFit="1" customWidth="1"/>
    <col min="13595" max="13595" width="13" style="1" bestFit="1" customWidth="1"/>
    <col min="13596" max="13832" width="9.140625" style="1"/>
    <col min="13833" max="13833" width="10.140625" style="1" bestFit="1" customWidth="1"/>
    <col min="13834" max="13837" width="9.140625" style="1"/>
    <col min="13838" max="13838" width="13.7109375" style="1" customWidth="1"/>
    <col min="13839" max="13839" width="12.42578125" style="1" customWidth="1"/>
    <col min="13840" max="13842" width="11.140625" style="1" customWidth="1"/>
    <col min="13843" max="13843" width="12.28515625" style="1" customWidth="1"/>
    <col min="13844" max="13844" width="10.42578125" style="1" customWidth="1"/>
    <col min="13845" max="13845" width="13.7109375" style="1" customWidth="1"/>
    <col min="13846" max="13846" width="14.28515625" style="1" customWidth="1"/>
    <col min="13847" max="13847" width="13.42578125" style="1" customWidth="1"/>
    <col min="13848" max="13848" width="11" style="1" customWidth="1"/>
    <col min="13849" max="13849" width="11.85546875" style="1" customWidth="1"/>
    <col min="13850" max="13850" width="12.7109375" style="1" bestFit="1" customWidth="1"/>
    <col min="13851" max="13851" width="13" style="1" bestFit="1" customWidth="1"/>
    <col min="13852" max="14088" width="9.140625" style="1"/>
    <col min="14089" max="14089" width="10.140625" style="1" bestFit="1" customWidth="1"/>
    <col min="14090" max="14093" width="9.140625" style="1"/>
    <col min="14094" max="14094" width="13.7109375" style="1" customWidth="1"/>
    <col min="14095" max="14095" width="12.42578125" style="1" customWidth="1"/>
    <col min="14096" max="14098" width="11.140625" style="1" customWidth="1"/>
    <col min="14099" max="14099" width="12.28515625" style="1" customWidth="1"/>
    <col min="14100" max="14100" width="10.42578125" style="1" customWidth="1"/>
    <col min="14101" max="14101" width="13.7109375" style="1" customWidth="1"/>
    <col min="14102" max="14102" width="14.28515625" style="1" customWidth="1"/>
    <col min="14103" max="14103" width="13.42578125" style="1" customWidth="1"/>
    <col min="14104" max="14104" width="11" style="1" customWidth="1"/>
    <col min="14105" max="14105" width="11.85546875" style="1" customWidth="1"/>
    <col min="14106" max="14106" width="12.7109375" style="1" bestFit="1" customWidth="1"/>
    <col min="14107" max="14107" width="13" style="1" bestFit="1" customWidth="1"/>
    <col min="14108" max="14344" width="9.140625" style="1"/>
    <col min="14345" max="14345" width="10.140625" style="1" bestFit="1" customWidth="1"/>
    <col min="14346" max="14349" width="9.140625" style="1"/>
    <col min="14350" max="14350" width="13.7109375" style="1" customWidth="1"/>
    <col min="14351" max="14351" width="12.42578125" style="1" customWidth="1"/>
    <col min="14352" max="14354" width="11.140625" style="1" customWidth="1"/>
    <col min="14355" max="14355" width="12.28515625" style="1" customWidth="1"/>
    <col min="14356" max="14356" width="10.42578125" style="1" customWidth="1"/>
    <col min="14357" max="14357" width="13.7109375" style="1" customWidth="1"/>
    <col min="14358" max="14358" width="14.28515625" style="1" customWidth="1"/>
    <col min="14359" max="14359" width="13.42578125" style="1" customWidth="1"/>
    <col min="14360" max="14360" width="11" style="1" customWidth="1"/>
    <col min="14361" max="14361" width="11.85546875" style="1" customWidth="1"/>
    <col min="14362" max="14362" width="12.7109375" style="1" bestFit="1" customWidth="1"/>
    <col min="14363" max="14363" width="13" style="1" bestFit="1" customWidth="1"/>
    <col min="14364" max="14600" width="9.140625" style="1"/>
    <col min="14601" max="14601" width="10.140625" style="1" bestFit="1" customWidth="1"/>
    <col min="14602" max="14605" width="9.140625" style="1"/>
    <col min="14606" max="14606" width="13.7109375" style="1" customWidth="1"/>
    <col min="14607" max="14607" width="12.42578125" style="1" customWidth="1"/>
    <col min="14608" max="14610" width="11.140625" style="1" customWidth="1"/>
    <col min="14611" max="14611" width="12.28515625" style="1" customWidth="1"/>
    <col min="14612" max="14612" width="10.42578125" style="1" customWidth="1"/>
    <col min="14613" max="14613" width="13.7109375" style="1" customWidth="1"/>
    <col min="14614" max="14614" width="14.28515625" style="1" customWidth="1"/>
    <col min="14615" max="14615" width="13.42578125" style="1" customWidth="1"/>
    <col min="14616" max="14616" width="11" style="1" customWidth="1"/>
    <col min="14617" max="14617" width="11.85546875" style="1" customWidth="1"/>
    <col min="14618" max="14618" width="12.7109375" style="1" bestFit="1" customWidth="1"/>
    <col min="14619" max="14619" width="13" style="1" bestFit="1" customWidth="1"/>
    <col min="14620" max="14856" width="9.140625" style="1"/>
    <col min="14857" max="14857" width="10.140625" style="1" bestFit="1" customWidth="1"/>
    <col min="14858" max="14861" width="9.140625" style="1"/>
    <col min="14862" max="14862" width="13.7109375" style="1" customWidth="1"/>
    <col min="14863" max="14863" width="12.42578125" style="1" customWidth="1"/>
    <col min="14864" max="14866" width="11.140625" style="1" customWidth="1"/>
    <col min="14867" max="14867" width="12.28515625" style="1" customWidth="1"/>
    <col min="14868" max="14868" width="10.42578125" style="1" customWidth="1"/>
    <col min="14869" max="14869" width="13.7109375" style="1" customWidth="1"/>
    <col min="14870" max="14870" width="14.28515625" style="1" customWidth="1"/>
    <col min="14871" max="14871" width="13.42578125" style="1" customWidth="1"/>
    <col min="14872" max="14872" width="11" style="1" customWidth="1"/>
    <col min="14873" max="14873" width="11.85546875" style="1" customWidth="1"/>
    <col min="14874" max="14874" width="12.7109375" style="1" bestFit="1" customWidth="1"/>
    <col min="14875" max="14875" width="13" style="1" bestFit="1" customWidth="1"/>
    <col min="14876" max="15112" width="9.140625" style="1"/>
    <col min="15113" max="15113" width="10.140625" style="1" bestFit="1" customWidth="1"/>
    <col min="15114" max="15117" width="9.140625" style="1"/>
    <col min="15118" max="15118" width="13.7109375" style="1" customWidth="1"/>
    <col min="15119" max="15119" width="12.42578125" style="1" customWidth="1"/>
    <col min="15120" max="15122" width="11.140625" style="1" customWidth="1"/>
    <col min="15123" max="15123" width="12.28515625" style="1" customWidth="1"/>
    <col min="15124" max="15124" width="10.42578125" style="1" customWidth="1"/>
    <col min="15125" max="15125" width="13.7109375" style="1" customWidth="1"/>
    <col min="15126" max="15126" width="14.28515625" style="1" customWidth="1"/>
    <col min="15127" max="15127" width="13.42578125" style="1" customWidth="1"/>
    <col min="15128" max="15128" width="11" style="1" customWidth="1"/>
    <col min="15129" max="15129" width="11.85546875" style="1" customWidth="1"/>
    <col min="15130" max="15130" width="12.7109375" style="1" bestFit="1" customWidth="1"/>
    <col min="15131" max="15131" width="13" style="1" bestFit="1" customWidth="1"/>
    <col min="15132" max="15368" width="9.140625" style="1"/>
    <col min="15369" max="15369" width="10.140625" style="1" bestFit="1" customWidth="1"/>
    <col min="15370" max="15373" width="9.140625" style="1"/>
    <col min="15374" max="15374" width="13.7109375" style="1" customWidth="1"/>
    <col min="15375" max="15375" width="12.42578125" style="1" customWidth="1"/>
    <col min="15376" max="15378" width="11.140625" style="1" customWidth="1"/>
    <col min="15379" max="15379" width="12.28515625" style="1" customWidth="1"/>
    <col min="15380" max="15380" width="10.42578125" style="1" customWidth="1"/>
    <col min="15381" max="15381" width="13.7109375" style="1" customWidth="1"/>
    <col min="15382" max="15382" width="14.28515625" style="1" customWidth="1"/>
    <col min="15383" max="15383" width="13.42578125" style="1" customWidth="1"/>
    <col min="15384" max="15384" width="11" style="1" customWidth="1"/>
    <col min="15385" max="15385" width="11.85546875" style="1" customWidth="1"/>
    <col min="15386" max="15386" width="12.7109375" style="1" bestFit="1" customWidth="1"/>
    <col min="15387" max="15387" width="13" style="1" bestFit="1" customWidth="1"/>
    <col min="15388" max="15624" width="9.140625" style="1"/>
    <col min="15625" max="15625" width="10.140625" style="1" bestFit="1" customWidth="1"/>
    <col min="15626" max="15629" width="9.140625" style="1"/>
    <col min="15630" max="15630" width="13.7109375" style="1" customWidth="1"/>
    <col min="15631" max="15631" width="12.42578125" style="1" customWidth="1"/>
    <col min="15632" max="15634" width="11.140625" style="1" customWidth="1"/>
    <col min="15635" max="15635" width="12.28515625" style="1" customWidth="1"/>
    <col min="15636" max="15636" width="10.42578125" style="1" customWidth="1"/>
    <col min="15637" max="15637" width="13.7109375" style="1" customWidth="1"/>
    <col min="15638" max="15638" width="14.28515625" style="1" customWidth="1"/>
    <col min="15639" max="15639" width="13.42578125" style="1" customWidth="1"/>
    <col min="15640" max="15640" width="11" style="1" customWidth="1"/>
    <col min="15641" max="15641" width="11.85546875" style="1" customWidth="1"/>
    <col min="15642" max="15642" width="12.7109375" style="1" bestFit="1" customWidth="1"/>
    <col min="15643" max="15643" width="13" style="1" bestFit="1" customWidth="1"/>
    <col min="15644" max="15880" width="9.140625" style="1"/>
    <col min="15881" max="15881" width="10.140625" style="1" bestFit="1" customWidth="1"/>
    <col min="15882" max="15885" width="9.140625" style="1"/>
    <col min="15886" max="15886" width="13.7109375" style="1" customWidth="1"/>
    <col min="15887" max="15887" width="12.42578125" style="1" customWidth="1"/>
    <col min="15888" max="15890" width="11.140625" style="1" customWidth="1"/>
    <col min="15891" max="15891" width="12.28515625" style="1" customWidth="1"/>
    <col min="15892" max="15892" width="10.42578125" style="1" customWidth="1"/>
    <col min="15893" max="15893" width="13.7109375" style="1" customWidth="1"/>
    <col min="15894" max="15894" width="14.28515625" style="1" customWidth="1"/>
    <col min="15895" max="15895" width="13.42578125" style="1" customWidth="1"/>
    <col min="15896" max="15896" width="11" style="1" customWidth="1"/>
    <col min="15897" max="15897" width="11.85546875" style="1" customWidth="1"/>
    <col min="15898" max="15898" width="12.7109375" style="1" bestFit="1" customWidth="1"/>
    <col min="15899" max="15899" width="13" style="1" bestFit="1" customWidth="1"/>
    <col min="15900" max="16136" width="9.140625" style="1"/>
    <col min="16137" max="16137" width="10.140625" style="1" bestFit="1" customWidth="1"/>
    <col min="16138" max="16141" width="9.140625" style="1"/>
    <col min="16142" max="16142" width="13.7109375" style="1" customWidth="1"/>
    <col min="16143" max="16143" width="12.42578125" style="1" customWidth="1"/>
    <col min="16144" max="16146" width="11.140625" style="1" customWidth="1"/>
    <col min="16147" max="16147" width="12.28515625" style="1" customWidth="1"/>
    <col min="16148" max="16148" width="10.42578125" style="1" customWidth="1"/>
    <col min="16149" max="16149" width="13.7109375" style="1" customWidth="1"/>
    <col min="16150" max="16150" width="14.28515625" style="1" customWidth="1"/>
    <col min="16151" max="16151" width="13.42578125" style="1" customWidth="1"/>
    <col min="16152" max="16152" width="11" style="1" customWidth="1"/>
    <col min="16153" max="16153" width="11.85546875" style="1" customWidth="1"/>
    <col min="16154" max="16154" width="12.7109375" style="1" bestFit="1" customWidth="1"/>
    <col min="16155" max="16155" width="13" style="1" bestFit="1" customWidth="1"/>
    <col min="16156" max="16384" width="9.140625" style="1"/>
  </cols>
  <sheetData>
    <row r="11" spans="10:19" ht="27" customHeight="1" x14ac:dyDescent="0.25">
      <c r="S11" s="31"/>
    </row>
    <row r="12" spans="10:19" ht="27" customHeight="1" x14ac:dyDescent="0.25">
      <c r="S12" s="31"/>
    </row>
    <row r="13" spans="10:19" ht="26.45" customHeight="1" x14ac:dyDescent="0.25">
      <c r="S13" s="31"/>
    </row>
    <row r="14" spans="10:19" ht="36.75" customHeight="1" x14ac:dyDescent="0.25">
      <c r="J14" s="145" t="s">
        <v>13</v>
      </c>
      <c r="S14" s="78" t="s">
        <v>8</v>
      </c>
    </row>
    <row r="15" spans="10:19" ht="33.6" customHeight="1" x14ac:dyDescent="0.25">
      <c r="S15" s="31"/>
    </row>
    <row r="16" spans="10:19" ht="39.75" customHeight="1" x14ac:dyDescent="0.25">
      <c r="S16" s="31"/>
    </row>
    <row r="17" spans="1:19" ht="33.6" customHeight="1" x14ac:dyDescent="0.25">
      <c r="S17" s="31"/>
    </row>
    <row r="18" spans="1:19" ht="14.45" customHeight="1" x14ac:dyDescent="0.25">
      <c r="H18" s="191" t="s">
        <v>14</v>
      </c>
      <c r="J18" s="191" t="s">
        <v>15</v>
      </c>
      <c r="K18" s="3"/>
      <c r="L18" s="191" t="s">
        <v>16</v>
      </c>
      <c r="S18" s="31"/>
    </row>
    <row r="19" spans="1:19" ht="37.15" customHeight="1" x14ac:dyDescent="0.25">
      <c r="H19" s="192"/>
      <c r="J19" s="192"/>
      <c r="K19" s="3"/>
      <c r="L19" s="192"/>
    </row>
    <row r="20" spans="1:19" ht="21" customHeight="1" x14ac:dyDescent="0.25">
      <c r="I20" s="3"/>
      <c r="J20" s="3"/>
      <c r="K20" s="3"/>
      <c r="M20" s="3"/>
      <c r="N20" s="3"/>
    </row>
    <row r="21" spans="1:19" ht="28.15" customHeight="1" x14ac:dyDescent="0.25">
      <c r="M21" s="3"/>
      <c r="N21" s="3"/>
    </row>
    <row r="22" spans="1:19" ht="33.75" customHeight="1" x14ac:dyDescent="0.25">
      <c r="M22" s="3"/>
      <c r="N22" s="3"/>
    </row>
    <row r="23" spans="1:19" ht="35.450000000000003" customHeight="1" x14ac:dyDescent="0.25">
      <c r="M23" s="3"/>
      <c r="N23" s="3"/>
    </row>
    <row r="24" spans="1:19" ht="28.5" customHeight="1" x14ac:dyDescent="0.25">
      <c r="D24" s="3"/>
      <c r="E24" s="3"/>
      <c r="F24" s="3"/>
      <c r="M24" s="3"/>
      <c r="N24" s="3"/>
    </row>
    <row r="25" spans="1:19" ht="28.15" customHeight="1" x14ac:dyDescent="0.35">
      <c r="E25" s="8"/>
      <c r="F25" s="8"/>
      <c r="I25" s="146"/>
      <c r="J25" s="182" t="s">
        <v>19</v>
      </c>
      <c r="K25" s="183"/>
      <c r="L25" s="184"/>
    </row>
    <row r="26" spans="1:19" ht="29.25" x14ac:dyDescent="0.45">
      <c r="E26" s="3"/>
      <c r="F26" s="3"/>
      <c r="I26" s="138" t="s">
        <v>37</v>
      </c>
      <c r="J26" s="141">
        <v>1</v>
      </c>
      <c r="K26" s="141">
        <v>2</v>
      </c>
      <c r="L26" s="141">
        <v>3</v>
      </c>
    </row>
    <row r="27" spans="1:19" ht="31.5" x14ac:dyDescent="0.25">
      <c r="E27" s="3"/>
      <c r="F27" s="3"/>
      <c r="G27" s="3"/>
      <c r="H27" s="3"/>
      <c r="I27" s="139" t="s">
        <v>14</v>
      </c>
      <c r="J27" s="142">
        <v>0.94</v>
      </c>
      <c r="K27" s="142">
        <v>0.95</v>
      </c>
      <c r="L27" s="142">
        <v>0.92</v>
      </c>
    </row>
    <row r="28" spans="1:19" ht="25.5" customHeight="1" x14ac:dyDescent="0.25">
      <c r="E28" s="3"/>
      <c r="F28" s="3"/>
      <c r="G28" s="3"/>
      <c r="H28" s="3"/>
      <c r="I28" s="140" t="s">
        <v>13</v>
      </c>
      <c r="J28" s="142">
        <v>0.86</v>
      </c>
      <c r="K28" s="142">
        <v>0.8</v>
      </c>
      <c r="L28" s="142">
        <v>0.9</v>
      </c>
    </row>
    <row r="29" spans="1:19" ht="36" customHeight="1" x14ac:dyDescent="0.25">
      <c r="E29" s="3"/>
      <c r="F29" s="3"/>
      <c r="G29" s="3"/>
      <c r="H29" s="3"/>
      <c r="I29" s="139" t="s">
        <v>15</v>
      </c>
      <c r="J29" s="142">
        <v>0.9</v>
      </c>
      <c r="K29" s="142">
        <v>0.93</v>
      </c>
      <c r="L29" s="142">
        <v>0.95</v>
      </c>
      <c r="S29" s="78" t="s">
        <v>9</v>
      </c>
    </row>
    <row r="30" spans="1:19" ht="27.75" customHeight="1" x14ac:dyDescent="0.25">
      <c r="A30" s="3"/>
      <c r="B30" s="3"/>
      <c r="C30" s="3"/>
      <c r="D30" s="3"/>
      <c r="E30" s="3"/>
      <c r="F30" s="3"/>
      <c r="G30" s="3"/>
      <c r="H30" s="3"/>
      <c r="I30" s="139" t="s">
        <v>16</v>
      </c>
      <c r="J30" s="142">
        <v>0.93</v>
      </c>
      <c r="K30" s="142">
        <v>0.95</v>
      </c>
      <c r="L30" s="142">
        <v>0.95</v>
      </c>
      <c r="S30" s="31"/>
    </row>
    <row r="31" spans="1:19" ht="27" customHeight="1" x14ac:dyDescent="0.25">
      <c r="A31" s="3"/>
      <c r="B31" s="3"/>
      <c r="C31" s="3"/>
      <c r="D31" s="3"/>
      <c r="E31" s="3"/>
      <c r="F31" s="3"/>
      <c r="G31" s="3"/>
      <c r="H31" s="3"/>
      <c r="M31" s="3"/>
      <c r="N31" s="3"/>
      <c r="O31" s="3"/>
      <c r="P31" s="3"/>
      <c r="Q31" s="3"/>
      <c r="S31" s="31"/>
    </row>
    <row r="32" spans="1:19" ht="34.15" customHeight="1" x14ac:dyDescent="0.25">
      <c r="A32" s="3"/>
      <c r="B32" s="3"/>
      <c r="C32" s="3"/>
      <c r="D32" s="3"/>
      <c r="E32" s="3"/>
      <c r="F32" s="3"/>
      <c r="G32" s="3"/>
      <c r="H32" s="3"/>
      <c r="M32" s="3"/>
      <c r="N32" s="3"/>
      <c r="O32" s="4"/>
      <c r="P32" s="6">
        <v>75</v>
      </c>
      <c r="Q32" s="6"/>
    </row>
    <row r="33" spans="1:20" x14ac:dyDescent="0.25">
      <c r="A33" s="3"/>
      <c r="B33" s="3"/>
      <c r="C33" s="3"/>
      <c r="D33" s="3"/>
      <c r="E33" s="3"/>
      <c r="F33" s="3"/>
      <c r="G33" s="3"/>
      <c r="H33" s="3"/>
      <c r="O33" s="4"/>
      <c r="P33" s="6">
        <v>45</v>
      </c>
      <c r="Q33" s="6"/>
      <c r="R33" s="4"/>
    </row>
    <row r="34" spans="1:20" x14ac:dyDescent="0.25">
      <c r="O34" s="4"/>
      <c r="P34" s="6">
        <v>25</v>
      </c>
      <c r="Q34" s="6"/>
      <c r="R34" s="4"/>
    </row>
    <row r="35" spans="1:20" ht="26.45" customHeight="1" x14ac:dyDescent="0.25">
      <c r="O35" s="4"/>
      <c r="P35" s="6">
        <v>100</v>
      </c>
      <c r="Q35" s="6"/>
      <c r="R35" s="4"/>
    </row>
    <row r="36" spans="1:20" x14ac:dyDescent="0.25">
      <c r="O36" s="4"/>
      <c r="P36" s="6">
        <v>100</v>
      </c>
      <c r="Q36" s="6"/>
      <c r="R36" s="4"/>
    </row>
    <row r="37" spans="1:20" x14ac:dyDescent="0.25">
      <c r="O37" s="4"/>
      <c r="P37" s="5"/>
      <c r="Q37" s="5"/>
      <c r="R37" s="4"/>
    </row>
    <row r="38" spans="1:20" x14ac:dyDescent="0.25">
      <c r="O38" s="4"/>
      <c r="P38" s="5"/>
      <c r="Q38" s="5"/>
      <c r="R38" s="4"/>
    </row>
    <row r="44" spans="1:20" x14ac:dyDescent="0.25">
      <c r="T44" s="27"/>
    </row>
    <row r="45" spans="1:20" x14ac:dyDescent="0.25">
      <c r="T45" s="27"/>
    </row>
    <row r="46" spans="1:20" x14ac:dyDescent="0.25">
      <c r="T46" s="27"/>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7:V51"/>
  <sheetViews>
    <sheetView zoomScale="60" zoomScaleNormal="60" workbookViewId="0">
      <selection activeCell="N29" sqref="N29"/>
    </sheetView>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7" spans="2:18" ht="15" customHeight="1" x14ac:dyDescent="0.25">
      <c r="Q17" s="193">
        <f>0.983^(1/3)</f>
        <v>0.99430091547011568</v>
      </c>
      <c r="R17" s="193"/>
    </row>
    <row r="18" spans="2:18" ht="15" customHeight="1" x14ac:dyDescent="0.25">
      <c r="Q18" s="193"/>
      <c r="R18" s="193"/>
    </row>
    <row r="19" spans="2:18" ht="14.45" customHeight="1" x14ac:dyDescent="0.25">
      <c r="Q19" s="193"/>
      <c r="R19" s="193"/>
    </row>
    <row r="20" spans="2:18" ht="14.45" customHeight="1" x14ac:dyDescent="0.25">
      <c r="Q20" s="193"/>
      <c r="R20" s="193"/>
    </row>
    <row r="21" spans="2:18" ht="14.45" customHeight="1" x14ac:dyDescent="0.25">
      <c r="Q21" s="92"/>
      <c r="R21" s="92"/>
    </row>
    <row r="22" spans="2:18" ht="14.45" customHeight="1" x14ac:dyDescent="0.25">
      <c r="Q22" s="92"/>
      <c r="R22" s="92"/>
    </row>
    <row r="23" spans="2:18" ht="14.45" customHeight="1" x14ac:dyDescent="0.25">
      <c r="Q23" s="92"/>
      <c r="R23" s="92"/>
    </row>
    <row r="24" spans="2:18" ht="14.45" customHeight="1" x14ac:dyDescent="0.25">
      <c r="Q24" s="194">
        <f>0.9943^3</f>
        <v>0.98299728480699988</v>
      </c>
      <c r="R24" s="194"/>
    </row>
    <row r="25" spans="2:18" ht="20.25" customHeight="1" x14ac:dyDescent="0.25">
      <c r="Q25" s="194"/>
      <c r="R25" s="194"/>
    </row>
    <row r="26" spans="2:18" ht="23.25" customHeight="1" x14ac:dyDescent="0.25">
      <c r="Q26" s="194"/>
      <c r="R26" s="194"/>
    </row>
    <row r="27" spans="2:18" ht="14.45" customHeight="1" x14ac:dyDescent="0.25">
      <c r="Q27" s="194"/>
      <c r="R27" s="194"/>
    </row>
    <row r="28" spans="2:18" ht="37.15" customHeight="1" x14ac:dyDescent="0.25"/>
    <row r="29" spans="2:18" ht="21" customHeight="1" x14ac:dyDescent="0.25">
      <c r="B29" s="3"/>
      <c r="C29" s="3"/>
      <c r="D29" s="3"/>
      <c r="E29" s="3"/>
      <c r="F29" s="3"/>
      <c r="I29" s="3"/>
      <c r="J29" s="3"/>
      <c r="K29" s="3"/>
      <c r="L29" s="3"/>
    </row>
    <row r="30" spans="2:18" ht="15" customHeight="1" x14ac:dyDescent="0.25">
      <c r="B30" s="3"/>
      <c r="C30" s="3"/>
      <c r="D30" s="3"/>
      <c r="E30" s="3"/>
      <c r="F30" s="3"/>
      <c r="I30" s="3"/>
      <c r="J30" s="3"/>
      <c r="K30" s="3"/>
      <c r="L30" s="3"/>
    </row>
    <row r="31" spans="2:18" ht="33.75" customHeight="1" x14ac:dyDescent="0.25">
      <c r="B31" s="3"/>
      <c r="C31" s="3"/>
      <c r="D31" s="3"/>
      <c r="E31" s="3"/>
      <c r="F31" s="3"/>
      <c r="G31" s="3"/>
      <c r="H31" s="3"/>
      <c r="I31" s="3"/>
      <c r="J31" s="3"/>
      <c r="K31" s="3"/>
      <c r="L31" s="3"/>
    </row>
    <row r="32" spans="2:18"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75"/>
      <c r="L38" s="3"/>
      <c r="M38" s="3"/>
    </row>
    <row r="39" spans="2:20" ht="25.5" customHeight="1" x14ac:dyDescent="0.25">
      <c r="C39" s="3"/>
      <c r="D39" s="3"/>
      <c r="E39" s="3"/>
      <c r="F39" s="3"/>
      <c r="G39" s="3"/>
      <c r="H39" s="3"/>
      <c r="I39" s="3"/>
      <c r="J39" s="3"/>
      <c r="K39" s="175"/>
      <c r="L39" s="3"/>
      <c r="M39" s="3"/>
    </row>
    <row r="40" spans="2:20" ht="27.75" customHeight="1" x14ac:dyDescent="0.25">
      <c r="C40" s="3"/>
      <c r="D40" s="3"/>
      <c r="E40" s="176"/>
      <c r="F40" s="176"/>
      <c r="G40" s="176"/>
      <c r="H40" s="176"/>
      <c r="I40" s="3"/>
      <c r="J40" s="3"/>
      <c r="K40" s="3"/>
      <c r="L40" s="3"/>
      <c r="M40" s="3"/>
    </row>
    <row r="41" spans="2:20" ht="27" customHeight="1" x14ac:dyDescent="0.25">
      <c r="C41" s="3"/>
      <c r="D41" s="3"/>
      <c r="E41" s="176"/>
      <c r="F41" s="176"/>
      <c r="G41" s="176"/>
      <c r="H41" s="176"/>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K17:S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7" spans="17:19" ht="24.75" customHeight="1" x14ac:dyDescent="0.25">
      <c r="Q17" s="154">
        <f>0.96^100</f>
        <v>1.6870319358849639E-2</v>
      </c>
      <c r="R17" s="154"/>
      <c r="S17" s="154"/>
    </row>
    <row r="18" spans="17:19" ht="24.75" customHeight="1" x14ac:dyDescent="0.25">
      <c r="Q18" s="154"/>
      <c r="R18" s="154"/>
      <c r="S18" s="154"/>
    </row>
    <row r="19" spans="17:19" ht="15" customHeight="1" x14ac:dyDescent="0.25">
      <c r="Q19" s="154"/>
      <c r="R19" s="154"/>
      <c r="S19" s="154"/>
    </row>
    <row r="20" spans="17:19" ht="15" customHeight="1" x14ac:dyDescent="0.25">
      <c r="Q20" s="154"/>
      <c r="R20" s="154"/>
      <c r="S20" s="154"/>
    </row>
    <row r="21" spans="17:19" ht="15" customHeight="1" x14ac:dyDescent="0.25">
      <c r="Q21" s="154"/>
      <c r="R21" s="154"/>
      <c r="S21" s="154"/>
    </row>
    <row r="22" spans="17:19" ht="15" customHeight="1" x14ac:dyDescent="0.25"/>
    <row r="23" spans="17:19" ht="15" customHeight="1" x14ac:dyDescent="0.25"/>
    <row r="30" spans="17:19" x14ac:dyDescent="0.25">
      <c r="Q30" s="154">
        <f>1-(0.96^100)</f>
        <v>0.98312968064115036</v>
      </c>
      <c r="R30" s="154"/>
      <c r="S30" s="154"/>
    </row>
    <row r="31" spans="17:19" ht="15" customHeight="1" x14ac:dyDescent="0.25">
      <c r="Q31" s="154"/>
      <c r="R31" s="154"/>
      <c r="S31" s="154"/>
    </row>
    <row r="32" spans="17:19" ht="15" customHeight="1" x14ac:dyDescent="0.25">
      <c r="Q32" s="154"/>
      <c r="R32" s="154"/>
      <c r="S32" s="154"/>
    </row>
    <row r="33" spans="11:19" ht="15" customHeight="1" x14ac:dyDescent="0.25">
      <c r="K33" s="46"/>
      <c r="L33" s="46"/>
      <c r="M33" s="46"/>
      <c r="N33" s="46"/>
      <c r="O33" s="46"/>
      <c r="P33" s="46"/>
      <c r="Q33" s="154"/>
      <c r="R33" s="154"/>
      <c r="S33" s="154"/>
    </row>
    <row r="34" spans="11:19" ht="26.25" x14ac:dyDescent="0.4">
      <c r="K34" s="46"/>
      <c r="L34" s="47"/>
      <c r="M34" s="48"/>
      <c r="N34" s="48"/>
      <c r="O34" s="48"/>
      <c r="P34" s="46"/>
      <c r="Q34" s="154"/>
      <c r="R34" s="154"/>
      <c r="S34" s="154"/>
    </row>
    <row r="35" spans="11:19" ht="26.25" x14ac:dyDescent="0.25">
      <c r="K35" s="46"/>
      <c r="L35" s="48"/>
      <c r="M35" s="49"/>
      <c r="N35" s="49"/>
      <c r="O35" s="49"/>
      <c r="P35" s="46"/>
      <c r="Q35" s="46"/>
    </row>
    <row r="36" spans="11:19" ht="26.25" x14ac:dyDescent="0.25">
      <c r="K36" s="46"/>
      <c r="L36" s="48"/>
      <c r="M36" s="49"/>
      <c r="N36" s="49"/>
      <c r="O36" s="49"/>
      <c r="P36" s="46"/>
      <c r="Q36" s="46"/>
    </row>
    <row r="37" spans="11:19" ht="26.25" x14ac:dyDescent="0.25">
      <c r="K37" s="46"/>
      <c r="L37" s="48"/>
      <c r="M37" s="48"/>
      <c r="N37" s="48"/>
      <c r="O37" s="48"/>
      <c r="P37" s="46"/>
      <c r="Q37" s="46"/>
    </row>
    <row r="38" spans="11:19" x14ac:dyDescent="0.25">
      <c r="K38" s="46"/>
      <c r="L38" s="46"/>
      <c r="M38" s="46"/>
      <c r="N38" s="46"/>
      <c r="O38" s="46"/>
      <c r="P38" s="46"/>
      <c r="Q38" s="46"/>
    </row>
    <row r="39" spans="11:19" x14ac:dyDescent="0.25">
      <c r="K39" s="46"/>
      <c r="L39" s="46"/>
      <c r="M39" s="46"/>
      <c r="N39" s="46"/>
      <c r="O39" s="46"/>
      <c r="P39" s="46"/>
      <c r="Q39" s="46"/>
    </row>
    <row r="40" spans="11:19" x14ac:dyDescent="0.25">
      <c r="K40" s="46"/>
      <c r="L40" s="46"/>
      <c r="M40" s="46"/>
      <c r="N40" s="46"/>
      <c r="O40" s="46"/>
      <c r="P40" s="46"/>
      <c r="Q40" s="46"/>
    </row>
    <row r="41" spans="11:19" x14ac:dyDescent="0.25">
      <c r="K41" s="46"/>
      <c r="L41" s="46"/>
      <c r="M41" s="46"/>
      <c r="N41" s="46"/>
      <c r="O41" s="46"/>
      <c r="P41" s="46"/>
      <c r="Q41" s="46"/>
    </row>
    <row r="42" spans="11:19" ht="21" customHeight="1" x14ac:dyDescent="0.25"/>
    <row r="43" spans="11:19" ht="21" customHeight="1" x14ac:dyDescent="0.25"/>
    <row r="44" spans="11:19" ht="19.149999999999999" customHeight="1" x14ac:dyDescent="0.25"/>
  </sheetData>
  <mergeCells count="2">
    <mergeCell ref="Q17:S21"/>
    <mergeCell ref="Q30:S34"/>
  </mergeCells>
  <pageMargins left="0.7" right="0.7" top="0.75" bottom="0.75" header="0.3" footer="0.3"/>
  <pageSetup scale="4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9:S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5" width="11.140625" style="1" customWidth="1"/>
    <col min="16" max="16" width="11.42578125" style="1" customWidth="1"/>
    <col min="17" max="17" width="11.140625" style="1" customWidth="1"/>
    <col min="18" max="18" width="11.28515625" style="1" customWidth="1"/>
    <col min="19" max="19" width="10.42578125" style="1" customWidth="1"/>
    <col min="20" max="20" width="10.85546875" style="1" customWidth="1"/>
    <col min="21" max="21" width="10.42578125" style="1" customWidth="1"/>
    <col min="22" max="22" width="9.85546875" style="1" customWidth="1"/>
    <col min="23" max="259" width="9.140625" style="1"/>
    <col min="260" max="260" width="10.140625" style="1" bestFit="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3" style="1" customWidth="1"/>
    <col min="272" max="272" width="11.42578125" style="1" customWidth="1"/>
    <col min="273" max="273" width="11.140625" style="1" customWidth="1"/>
    <col min="274" max="274" width="12.28515625" style="1" customWidth="1"/>
    <col min="275" max="275" width="10.42578125" style="1" customWidth="1"/>
    <col min="276" max="276" width="13.7109375" style="1" customWidth="1"/>
    <col min="277" max="277" width="17.28515625" style="1" bestFit="1" customWidth="1"/>
    <col min="278" max="278" width="13.42578125" style="1" customWidth="1"/>
    <col min="279" max="515" width="9.140625" style="1"/>
    <col min="516" max="516" width="10.140625" style="1" bestFit="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3" style="1" customWidth="1"/>
    <col min="528" max="528" width="11.42578125" style="1" customWidth="1"/>
    <col min="529" max="529" width="11.140625" style="1" customWidth="1"/>
    <col min="530" max="530" width="12.28515625" style="1" customWidth="1"/>
    <col min="531" max="531" width="10.42578125" style="1" customWidth="1"/>
    <col min="532" max="532" width="13.7109375" style="1" customWidth="1"/>
    <col min="533" max="533" width="17.28515625" style="1" bestFit="1" customWidth="1"/>
    <col min="534" max="534" width="13.42578125" style="1" customWidth="1"/>
    <col min="535" max="771" width="9.140625" style="1"/>
    <col min="772" max="772" width="10.140625" style="1" bestFit="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3" style="1" customWidth="1"/>
    <col min="784" max="784" width="11.42578125" style="1" customWidth="1"/>
    <col min="785" max="785" width="11.140625" style="1" customWidth="1"/>
    <col min="786" max="786" width="12.28515625" style="1" customWidth="1"/>
    <col min="787" max="787" width="10.42578125" style="1" customWidth="1"/>
    <col min="788" max="788" width="13.7109375" style="1" customWidth="1"/>
    <col min="789" max="789" width="17.28515625" style="1" bestFit="1" customWidth="1"/>
    <col min="790" max="790" width="13.42578125" style="1" customWidth="1"/>
    <col min="791" max="1027" width="9.140625" style="1"/>
    <col min="1028" max="1028" width="10.140625" style="1" bestFit="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3" style="1" customWidth="1"/>
    <col min="1040" max="1040" width="11.42578125" style="1" customWidth="1"/>
    <col min="1041" max="1041" width="11.140625" style="1" customWidth="1"/>
    <col min="1042" max="1042" width="12.28515625" style="1" customWidth="1"/>
    <col min="1043" max="1043" width="10.42578125" style="1" customWidth="1"/>
    <col min="1044" max="1044" width="13.7109375" style="1" customWidth="1"/>
    <col min="1045" max="1045" width="17.28515625" style="1" bestFit="1" customWidth="1"/>
    <col min="1046" max="1046" width="13.42578125" style="1" customWidth="1"/>
    <col min="1047" max="1283" width="9.140625" style="1"/>
    <col min="1284" max="1284" width="10.140625" style="1" bestFit="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3" style="1" customWidth="1"/>
    <col min="1296" max="1296" width="11.42578125" style="1" customWidth="1"/>
    <col min="1297" max="1297" width="11.140625" style="1" customWidth="1"/>
    <col min="1298" max="1298" width="12.28515625" style="1" customWidth="1"/>
    <col min="1299" max="1299" width="10.42578125" style="1" customWidth="1"/>
    <col min="1300" max="1300" width="13.7109375" style="1" customWidth="1"/>
    <col min="1301" max="1301" width="17.28515625" style="1" bestFit="1" customWidth="1"/>
    <col min="1302" max="1302" width="13.42578125" style="1" customWidth="1"/>
    <col min="1303" max="1539" width="9.140625" style="1"/>
    <col min="1540" max="1540" width="10.140625" style="1" bestFit="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3" style="1" customWidth="1"/>
    <col min="1552" max="1552" width="11.42578125" style="1" customWidth="1"/>
    <col min="1553" max="1553" width="11.140625" style="1" customWidth="1"/>
    <col min="1554" max="1554" width="12.28515625" style="1" customWidth="1"/>
    <col min="1555" max="1555" width="10.42578125" style="1" customWidth="1"/>
    <col min="1556" max="1556" width="13.7109375" style="1" customWidth="1"/>
    <col min="1557" max="1557" width="17.28515625" style="1" bestFit="1" customWidth="1"/>
    <col min="1558" max="1558" width="13.42578125" style="1" customWidth="1"/>
    <col min="1559" max="1795" width="9.140625" style="1"/>
    <col min="1796" max="1796" width="10.140625" style="1" bestFit="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3" style="1" customWidth="1"/>
    <col min="1808" max="1808" width="11.42578125" style="1" customWidth="1"/>
    <col min="1809" max="1809" width="11.140625" style="1" customWidth="1"/>
    <col min="1810" max="1810" width="12.28515625" style="1" customWidth="1"/>
    <col min="1811" max="1811" width="10.42578125" style="1" customWidth="1"/>
    <col min="1812" max="1812" width="13.7109375" style="1" customWidth="1"/>
    <col min="1813" max="1813" width="17.28515625" style="1" bestFit="1" customWidth="1"/>
    <col min="1814" max="1814" width="13.42578125" style="1" customWidth="1"/>
    <col min="1815" max="2051" width="9.140625" style="1"/>
    <col min="2052" max="2052" width="10.140625" style="1" bestFit="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3" style="1" customWidth="1"/>
    <col min="2064" max="2064" width="11.42578125" style="1" customWidth="1"/>
    <col min="2065" max="2065" width="11.140625" style="1" customWidth="1"/>
    <col min="2066" max="2066" width="12.28515625" style="1" customWidth="1"/>
    <col min="2067" max="2067" width="10.42578125" style="1" customWidth="1"/>
    <col min="2068" max="2068" width="13.7109375" style="1" customWidth="1"/>
    <col min="2069" max="2069" width="17.28515625" style="1" bestFit="1" customWidth="1"/>
    <col min="2070" max="2070" width="13.42578125" style="1" customWidth="1"/>
    <col min="2071" max="2307" width="9.140625" style="1"/>
    <col min="2308" max="2308" width="10.140625" style="1" bestFit="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3" style="1" customWidth="1"/>
    <col min="2320" max="2320" width="11.42578125" style="1" customWidth="1"/>
    <col min="2321" max="2321" width="11.140625" style="1" customWidth="1"/>
    <col min="2322" max="2322" width="12.28515625" style="1" customWidth="1"/>
    <col min="2323" max="2323" width="10.42578125" style="1" customWidth="1"/>
    <col min="2324" max="2324" width="13.7109375" style="1" customWidth="1"/>
    <col min="2325" max="2325" width="17.28515625" style="1" bestFit="1" customWidth="1"/>
    <col min="2326" max="2326" width="13.42578125" style="1" customWidth="1"/>
    <col min="2327" max="2563" width="9.140625" style="1"/>
    <col min="2564" max="2564" width="10.140625" style="1" bestFit="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3" style="1" customWidth="1"/>
    <col min="2576" max="2576" width="11.42578125" style="1" customWidth="1"/>
    <col min="2577" max="2577" width="11.140625" style="1" customWidth="1"/>
    <col min="2578" max="2578" width="12.28515625" style="1" customWidth="1"/>
    <col min="2579" max="2579" width="10.42578125" style="1" customWidth="1"/>
    <col min="2580" max="2580" width="13.7109375" style="1" customWidth="1"/>
    <col min="2581" max="2581" width="17.28515625" style="1" bestFit="1" customWidth="1"/>
    <col min="2582" max="2582" width="13.42578125" style="1" customWidth="1"/>
    <col min="2583" max="2819" width="9.140625" style="1"/>
    <col min="2820" max="2820" width="10.140625" style="1" bestFit="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3" style="1" customWidth="1"/>
    <col min="2832" max="2832" width="11.42578125" style="1" customWidth="1"/>
    <col min="2833" max="2833" width="11.140625" style="1" customWidth="1"/>
    <col min="2834" max="2834" width="12.28515625" style="1" customWidth="1"/>
    <col min="2835" max="2835" width="10.42578125" style="1" customWidth="1"/>
    <col min="2836" max="2836" width="13.7109375" style="1" customWidth="1"/>
    <col min="2837" max="2837" width="17.28515625" style="1" bestFit="1" customWidth="1"/>
    <col min="2838" max="2838" width="13.42578125" style="1" customWidth="1"/>
    <col min="2839" max="3075" width="9.140625" style="1"/>
    <col min="3076" max="3076" width="10.140625" style="1" bestFit="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3" style="1" customWidth="1"/>
    <col min="3088" max="3088" width="11.42578125" style="1" customWidth="1"/>
    <col min="3089" max="3089" width="11.140625" style="1" customWidth="1"/>
    <col min="3090" max="3090" width="12.28515625" style="1" customWidth="1"/>
    <col min="3091" max="3091" width="10.42578125" style="1" customWidth="1"/>
    <col min="3092" max="3092" width="13.7109375" style="1" customWidth="1"/>
    <col min="3093" max="3093" width="17.28515625" style="1" bestFit="1" customWidth="1"/>
    <col min="3094" max="3094" width="13.42578125" style="1" customWidth="1"/>
    <col min="3095" max="3331" width="9.140625" style="1"/>
    <col min="3332" max="3332" width="10.140625" style="1" bestFit="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3" style="1" customWidth="1"/>
    <col min="3344" max="3344" width="11.42578125" style="1" customWidth="1"/>
    <col min="3345" max="3345" width="11.140625" style="1" customWidth="1"/>
    <col min="3346" max="3346" width="12.28515625" style="1" customWidth="1"/>
    <col min="3347" max="3347" width="10.42578125" style="1" customWidth="1"/>
    <col min="3348" max="3348" width="13.7109375" style="1" customWidth="1"/>
    <col min="3349" max="3349" width="17.28515625" style="1" bestFit="1" customWidth="1"/>
    <col min="3350" max="3350" width="13.42578125" style="1" customWidth="1"/>
    <col min="3351" max="3587" width="9.140625" style="1"/>
    <col min="3588" max="3588" width="10.140625" style="1" bestFit="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3" style="1" customWidth="1"/>
    <col min="3600" max="3600" width="11.42578125" style="1" customWidth="1"/>
    <col min="3601" max="3601" width="11.140625" style="1" customWidth="1"/>
    <col min="3602" max="3602" width="12.28515625" style="1" customWidth="1"/>
    <col min="3603" max="3603" width="10.42578125" style="1" customWidth="1"/>
    <col min="3604" max="3604" width="13.7109375" style="1" customWidth="1"/>
    <col min="3605" max="3605" width="17.28515625" style="1" bestFit="1" customWidth="1"/>
    <col min="3606" max="3606" width="13.42578125" style="1" customWidth="1"/>
    <col min="3607" max="3843" width="9.140625" style="1"/>
    <col min="3844" max="3844" width="10.140625" style="1" bestFit="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3" style="1" customWidth="1"/>
    <col min="3856" max="3856" width="11.42578125" style="1" customWidth="1"/>
    <col min="3857" max="3857" width="11.140625" style="1" customWidth="1"/>
    <col min="3858" max="3858" width="12.28515625" style="1" customWidth="1"/>
    <col min="3859" max="3859" width="10.42578125" style="1" customWidth="1"/>
    <col min="3860" max="3860" width="13.7109375" style="1" customWidth="1"/>
    <col min="3861" max="3861" width="17.28515625" style="1" bestFit="1" customWidth="1"/>
    <col min="3862" max="3862" width="13.42578125" style="1" customWidth="1"/>
    <col min="3863" max="4099" width="9.140625" style="1"/>
    <col min="4100" max="4100" width="10.140625" style="1" bestFit="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3" style="1" customWidth="1"/>
    <col min="4112" max="4112" width="11.42578125" style="1" customWidth="1"/>
    <col min="4113" max="4113" width="11.140625" style="1" customWidth="1"/>
    <col min="4114" max="4114" width="12.28515625" style="1" customWidth="1"/>
    <col min="4115" max="4115" width="10.42578125" style="1" customWidth="1"/>
    <col min="4116" max="4116" width="13.7109375" style="1" customWidth="1"/>
    <col min="4117" max="4117" width="17.28515625" style="1" bestFit="1" customWidth="1"/>
    <col min="4118" max="4118" width="13.42578125" style="1" customWidth="1"/>
    <col min="4119" max="4355" width="9.140625" style="1"/>
    <col min="4356" max="4356" width="10.140625" style="1" bestFit="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3" style="1" customWidth="1"/>
    <col min="4368" max="4368" width="11.42578125" style="1" customWidth="1"/>
    <col min="4369" max="4369" width="11.140625" style="1" customWidth="1"/>
    <col min="4370" max="4370" width="12.28515625" style="1" customWidth="1"/>
    <col min="4371" max="4371" width="10.42578125" style="1" customWidth="1"/>
    <col min="4372" max="4372" width="13.7109375" style="1" customWidth="1"/>
    <col min="4373" max="4373" width="17.28515625" style="1" bestFit="1" customWidth="1"/>
    <col min="4374" max="4374" width="13.42578125" style="1" customWidth="1"/>
    <col min="4375" max="4611" width="9.140625" style="1"/>
    <col min="4612" max="4612" width="10.140625" style="1" bestFit="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3" style="1" customWidth="1"/>
    <col min="4624" max="4624" width="11.42578125" style="1" customWidth="1"/>
    <col min="4625" max="4625" width="11.140625" style="1" customWidth="1"/>
    <col min="4626" max="4626" width="12.28515625" style="1" customWidth="1"/>
    <col min="4627" max="4627" width="10.42578125" style="1" customWidth="1"/>
    <col min="4628" max="4628" width="13.7109375" style="1" customWidth="1"/>
    <col min="4629" max="4629" width="17.28515625" style="1" bestFit="1" customWidth="1"/>
    <col min="4630" max="4630" width="13.42578125" style="1" customWidth="1"/>
    <col min="4631" max="4867" width="9.140625" style="1"/>
    <col min="4868" max="4868" width="10.140625" style="1" bestFit="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3" style="1" customWidth="1"/>
    <col min="4880" max="4880" width="11.42578125" style="1" customWidth="1"/>
    <col min="4881" max="4881" width="11.140625" style="1" customWidth="1"/>
    <col min="4882" max="4882" width="12.28515625" style="1" customWidth="1"/>
    <col min="4883" max="4883" width="10.42578125" style="1" customWidth="1"/>
    <col min="4884" max="4884" width="13.7109375" style="1" customWidth="1"/>
    <col min="4885" max="4885" width="17.28515625" style="1" bestFit="1" customWidth="1"/>
    <col min="4886" max="4886" width="13.42578125" style="1" customWidth="1"/>
    <col min="4887" max="5123" width="9.140625" style="1"/>
    <col min="5124" max="5124" width="10.140625" style="1" bestFit="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3" style="1" customWidth="1"/>
    <col min="5136" max="5136" width="11.42578125" style="1" customWidth="1"/>
    <col min="5137" max="5137" width="11.140625" style="1" customWidth="1"/>
    <col min="5138" max="5138" width="12.28515625" style="1" customWidth="1"/>
    <col min="5139" max="5139" width="10.42578125" style="1" customWidth="1"/>
    <col min="5140" max="5140" width="13.7109375" style="1" customWidth="1"/>
    <col min="5141" max="5141" width="17.28515625" style="1" bestFit="1" customWidth="1"/>
    <col min="5142" max="5142" width="13.42578125" style="1" customWidth="1"/>
    <col min="5143" max="5379" width="9.140625" style="1"/>
    <col min="5380" max="5380" width="10.140625" style="1" bestFit="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3" style="1" customWidth="1"/>
    <col min="5392" max="5392" width="11.42578125" style="1" customWidth="1"/>
    <col min="5393" max="5393" width="11.140625" style="1" customWidth="1"/>
    <col min="5394" max="5394" width="12.28515625" style="1" customWidth="1"/>
    <col min="5395" max="5395" width="10.42578125" style="1" customWidth="1"/>
    <col min="5396" max="5396" width="13.7109375" style="1" customWidth="1"/>
    <col min="5397" max="5397" width="17.28515625" style="1" bestFit="1" customWidth="1"/>
    <col min="5398" max="5398" width="13.42578125" style="1" customWidth="1"/>
    <col min="5399" max="5635" width="9.140625" style="1"/>
    <col min="5636" max="5636" width="10.140625" style="1" bestFit="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3" style="1" customWidth="1"/>
    <col min="5648" max="5648" width="11.42578125" style="1" customWidth="1"/>
    <col min="5649" max="5649" width="11.140625" style="1" customWidth="1"/>
    <col min="5650" max="5650" width="12.28515625" style="1" customWidth="1"/>
    <col min="5651" max="5651" width="10.42578125" style="1" customWidth="1"/>
    <col min="5652" max="5652" width="13.7109375" style="1" customWidth="1"/>
    <col min="5653" max="5653" width="17.28515625" style="1" bestFit="1" customWidth="1"/>
    <col min="5654" max="5654" width="13.42578125" style="1" customWidth="1"/>
    <col min="5655" max="5891" width="9.140625" style="1"/>
    <col min="5892" max="5892" width="10.140625" style="1" bestFit="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3" style="1" customWidth="1"/>
    <col min="5904" max="5904" width="11.42578125" style="1" customWidth="1"/>
    <col min="5905" max="5905" width="11.140625" style="1" customWidth="1"/>
    <col min="5906" max="5906" width="12.28515625" style="1" customWidth="1"/>
    <col min="5907" max="5907" width="10.42578125" style="1" customWidth="1"/>
    <col min="5908" max="5908" width="13.7109375" style="1" customWidth="1"/>
    <col min="5909" max="5909" width="17.28515625" style="1" bestFit="1" customWidth="1"/>
    <col min="5910" max="5910" width="13.42578125" style="1" customWidth="1"/>
    <col min="5911" max="6147" width="9.140625" style="1"/>
    <col min="6148" max="6148" width="10.140625" style="1" bestFit="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3" style="1" customWidth="1"/>
    <col min="6160" max="6160" width="11.42578125" style="1" customWidth="1"/>
    <col min="6161" max="6161" width="11.140625" style="1" customWidth="1"/>
    <col min="6162" max="6162" width="12.28515625" style="1" customWidth="1"/>
    <col min="6163" max="6163" width="10.42578125" style="1" customWidth="1"/>
    <col min="6164" max="6164" width="13.7109375" style="1" customWidth="1"/>
    <col min="6165" max="6165" width="17.28515625" style="1" bestFit="1" customWidth="1"/>
    <col min="6166" max="6166" width="13.42578125" style="1" customWidth="1"/>
    <col min="6167" max="6403" width="9.140625" style="1"/>
    <col min="6404" max="6404" width="10.140625" style="1" bestFit="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3" style="1" customWidth="1"/>
    <col min="6416" max="6416" width="11.42578125" style="1" customWidth="1"/>
    <col min="6417" max="6417" width="11.140625" style="1" customWidth="1"/>
    <col min="6418" max="6418" width="12.28515625" style="1" customWidth="1"/>
    <col min="6419" max="6419" width="10.42578125" style="1" customWidth="1"/>
    <col min="6420" max="6420" width="13.7109375" style="1" customWidth="1"/>
    <col min="6421" max="6421" width="17.28515625" style="1" bestFit="1" customWidth="1"/>
    <col min="6422" max="6422" width="13.42578125" style="1" customWidth="1"/>
    <col min="6423" max="6659" width="9.140625" style="1"/>
    <col min="6660" max="6660" width="10.140625" style="1" bestFit="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3" style="1" customWidth="1"/>
    <col min="6672" max="6672" width="11.42578125" style="1" customWidth="1"/>
    <col min="6673" max="6673" width="11.140625" style="1" customWidth="1"/>
    <col min="6674" max="6674" width="12.28515625" style="1" customWidth="1"/>
    <col min="6675" max="6675" width="10.42578125" style="1" customWidth="1"/>
    <col min="6676" max="6676" width="13.7109375" style="1" customWidth="1"/>
    <col min="6677" max="6677" width="17.28515625" style="1" bestFit="1" customWidth="1"/>
    <col min="6678" max="6678" width="13.42578125" style="1" customWidth="1"/>
    <col min="6679" max="6915" width="9.140625" style="1"/>
    <col min="6916" max="6916" width="10.140625" style="1" bestFit="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3" style="1" customWidth="1"/>
    <col min="6928" max="6928" width="11.42578125" style="1" customWidth="1"/>
    <col min="6929" max="6929" width="11.140625" style="1" customWidth="1"/>
    <col min="6930" max="6930" width="12.28515625" style="1" customWidth="1"/>
    <col min="6931" max="6931" width="10.42578125" style="1" customWidth="1"/>
    <col min="6932" max="6932" width="13.7109375" style="1" customWidth="1"/>
    <col min="6933" max="6933" width="17.28515625" style="1" bestFit="1" customWidth="1"/>
    <col min="6934" max="6934" width="13.42578125" style="1" customWidth="1"/>
    <col min="6935" max="7171" width="9.140625" style="1"/>
    <col min="7172" max="7172" width="10.140625" style="1" bestFit="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3" style="1" customWidth="1"/>
    <col min="7184" max="7184" width="11.42578125" style="1" customWidth="1"/>
    <col min="7185" max="7185" width="11.140625" style="1" customWidth="1"/>
    <col min="7186" max="7186" width="12.28515625" style="1" customWidth="1"/>
    <col min="7187" max="7187" width="10.42578125" style="1" customWidth="1"/>
    <col min="7188" max="7188" width="13.7109375" style="1" customWidth="1"/>
    <col min="7189" max="7189" width="17.28515625" style="1" bestFit="1" customWidth="1"/>
    <col min="7190" max="7190" width="13.42578125" style="1" customWidth="1"/>
    <col min="7191" max="7427" width="9.140625" style="1"/>
    <col min="7428" max="7428" width="10.140625" style="1" bestFit="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3" style="1" customWidth="1"/>
    <col min="7440" max="7440" width="11.42578125" style="1" customWidth="1"/>
    <col min="7441" max="7441" width="11.140625" style="1" customWidth="1"/>
    <col min="7442" max="7442" width="12.28515625" style="1" customWidth="1"/>
    <col min="7443" max="7443" width="10.42578125" style="1" customWidth="1"/>
    <col min="7444" max="7444" width="13.7109375" style="1" customWidth="1"/>
    <col min="7445" max="7445" width="17.28515625" style="1" bestFit="1" customWidth="1"/>
    <col min="7446" max="7446" width="13.42578125" style="1" customWidth="1"/>
    <col min="7447" max="7683" width="9.140625" style="1"/>
    <col min="7684" max="7684" width="10.140625" style="1" bestFit="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3" style="1" customWidth="1"/>
    <col min="7696" max="7696" width="11.42578125" style="1" customWidth="1"/>
    <col min="7697" max="7697" width="11.140625" style="1" customWidth="1"/>
    <col min="7698" max="7698" width="12.28515625" style="1" customWidth="1"/>
    <col min="7699" max="7699" width="10.42578125" style="1" customWidth="1"/>
    <col min="7700" max="7700" width="13.7109375" style="1" customWidth="1"/>
    <col min="7701" max="7701" width="17.28515625" style="1" bestFit="1" customWidth="1"/>
    <col min="7702" max="7702" width="13.42578125" style="1" customWidth="1"/>
    <col min="7703" max="7939" width="9.140625" style="1"/>
    <col min="7940" max="7940" width="10.140625" style="1" bestFit="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3" style="1" customWidth="1"/>
    <col min="7952" max="7952" width="11.42578125" style="1" customWidth="1"/>
    <col min="7953" max="7953" width="11.140625" style="1" customWidth="1"/>
    <col min="7954" max="7954" width="12.28515625" style="1" customWidth="1"/>
    <col min="7955" max="7955" width="10.42578125" style="1" customWidth="1"/>
    <col min="7956" max="7956" width="13.7109375" style="1" customWidth="1"/>
    <col min="7957" max="7957" width="17.28515625" style="1" bestFit="1" customWidth="1"/>
    <col min="7958" max="7958" width="13.42578125" style="1" customWidth="1"/>
    <col min="7959" max="8195" width="9.140625" style="1"/>
    <col min="8196" max="8196" width="10.140625" style="1" bestFit="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3" style="1" customWidth="1"/>
    <col min="8208" max="8208" width="11.42578125" style="1" customWidth="1"/>
    <col min="8209" max="8209" width="11.140625" style="1" customWidth="1"/>
    <col min="8210" max="8210" width="12.28515625" style="1" customWidth="1"/>
    <col min="8211" max="8211" width="10.42578125" style="1" customWidth="1"/>
    <col min="8212" max="8212" width="13.7109375" style="1" customWidth="1"/>
    <col min="8213" max="8213" width="17.28515625" style="1" bestFit="1" customWidth="1"/>
    <col min="8214" max="8214" width="13.42578125" style="1" customWidth="1"/>
    <col min="8215" max="8451" width="9.140625" style="1"/>
    <col min="8452" max="8452" width="10.140625" style="1" bestFit="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3" style="1" customWidth="1"/>
    <col min="8464" max="8464" width="11.42578125" style="1" customWidth="1"/>
    <col min="8465" max="8465" width="11.140625" style="1" customWidth="1"/>
    <col min="8466" max="8466" width="12.28515625" style="1" customWidth="1"/>
    <col min="8467" max="8467" width="10.42578125" style="1" customWidth="1"/>
    <col min="8468" max="8468" width="13.7109375" style="1" customWidth="1"/>
    <col min="8469" max="8469" width="17.28515625" style="1" bestFit="1" customWidth="1"/>
    <col min="8470" max="8470" width="13.42578125" style="1" customWidth="1"/>
    <col min="8471" max="8707" width="9.140625" style="1"/>
    <col min="8708" max="8708" width="10.140625" style="1" bestFit="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3" style="1" customWidth="1"/>
    <col min="8720" max="8720" width="11.42578125" style="1" customWidth="1"/>
    <col min="8721" max="8721" width="11.140625" style="1" customWidth="1"/>
    <col min="8722" max="8722" width="12.28515625" style="1" customWidth="1"/>
    <col min="8723" max="8723" width="10.42578125" style="1" customWidth="1"/>
    <col min="8724" max="8724" width="13.7109375" style="1" customWidth="1"/>
    <col min="8725" max="8725" width="17.28515625" style="1" bestFit="1" customWidth="1"/>
    <col min="8726" max="8726" width="13.42578125" style="1" customWidth="1"/>
    <col min="8727" max="8963" width="9.140625" style="1"/>
    <col min="8964" max="8964" width="10.140625" style="1" bestFit="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3" style="1" customWidth="1"/>
    <col min="8976" max="8976" width="11.42578125" style="1" customWidth="1"/>
    <col min="8977" max="8977" width="11.140625" style="1" customWidth="1"/>
    <col min="8978" max="8978" width="12.28515625" style="1" customWidth="1"/>
    <col min="8979" max="8979" width="10.42578125" style="1" customWidth="1"/>
    <col min="8980" max="8980" width="13.7109375" style="1" customWidth="1"/>
    <col min="8981" max="8981" width="17.28515625" style="1" bestFit="1" customWidth="1"/>
    <col min="8982" max="8982" width="13.42578125" style="1" customWidth="1"/>
    <col min="8983" max="9219" width="9.140625" style="1"/>
    <col min="9220" max="9220" width="10.140625" style="1" bestFit="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3" style="1" customWidth="1"/>
    <col min="9232" max="9232" width="11.42578125" style="1" customWidth="1"/>
    <col min="9233" max="9233" width="11.140625" style="1" customWidth="1"/>
    <col min="9234" max="9234" width="12.28515625" style="1" customWidth="1"/>
    <col min="9235" max="9235" width="10.42578125" style="1" customWidth="1"/>
    <col min="9236" max="9236" width="13.7109375" style="1" customWidth="1"/>
    <col min="9237" max="9237" width="17.28515625" style="1" bestFit="1" customWidth="1"/>
    <col min="9238" max="9238" width="13.42578125" style="1" customWidth="1"/>
    <col min="9239" max="9475" width="9.140625" style="1"/>
    <col min="9476" max="9476" width="10.140625" style="1" bestFit="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3" style="1" customWidth="1"/>
    <col min="9488" max="9488" width="11.42578125" style="1" customWidth="1"/>
    <col min="9489" max="9489" width="11.140625" style="1" customWidth="1"/>
    <col min="9490" max="9490" width="12.28515625" style="1" customWidth="1"/>
    <col min="9491" max="9491" width="10.42578125" style="1" customWidth="1"/>
    <col min="9492" max="9492" width="13.7109375" style="1" customWidth="1"/>
    <col min="9493" max="9493" width="17.28515625" style="1" bestFit="1" customWidth="1"/>
    <col min="9494" max="9494" width="13.42578125" style="1" customWidth="1"/>
    <col min="9495" max="9731" width="9.140625" style="1"/>
    <col min="9732" max="9732" width="10.140625" style="1" bestFit="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3" style="1" customWidth="1"/>
    <col min="9744" max="9744" width="11.42578125" style="1" customWidth="1"/>
    <col min="9745" max="9745" width="11.140625" style="1" customWidth="1"/>
    <col min="9746" max="9746" width="12.28515625" style="1" customWidth="1"/>
    <col min="9747" max="9747" width="10.42578125" style="1" customWidth="1"/>
    <col min="9748" max="9748" width="13.7109375" style="1" customWidth="1"/>
    <col min="9749" max="9749" width="17.28515625" style="1" bestFit="1" customWidth="1"/>
    <col min="9750" max="9750" width="13.42578125" style="1" customWidth="1"/>
    <col min="9751" max="9987" width="9.140625" style="1"/>
    <col min="9988" max="9988" width="10.140625" style="1" bestFit="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3" style="1" customWidth="1"/>
    <col min="10000" max="10000" width="11.42578125" style="1" customWidth="1"/>
    <col min="10001" max="10001" width="11.140625" style="1" customWidth="1"/>
    <col min="10002" max="10002" width="12.28515625" style="1" customWidth="1"/>
    <col min="10003" max="10003" width="10.42578125" style="1" customWidth="1"/>
    <col min="10004" max="10004" width="13.7109375" style="1" customWidth="1"/>
    <col min="10005" max="10005" width="17.28515625" style="1" bestFit="1" customWidth="1"/>
    <col min="10006" max="10006" width="13.42578125" style="1" customWidth="1"/>
    <col min="10007" max="10243" width="9.140625" style="1"/>
    <col min="10244" max="10244" width="10.140625" style="1" bestFit="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3" style="1" customWidth="1"/>
    <col min="10256" max="10256" width="11.42578125" style="1" customWidth="1"/>
    <col min="10257" max="10257" width="11.140625" style="1" customWidth="1"/>
    <col min="10258" max="10258" width="12.28515625" style="1" customWidth="1"/>
    <col min="10259" max="10259" width="10.42578125" style="1" customWidth="1"/>
    <col min="10260" max="10260" width="13.7109375" style="1" customWidth="1"/>
    <col min="10261" max="10261" width="17.28515625" style="1" bestFit="1" customWidth="1"/>
    <col min="10262" max="10262" width="13.42578125" style="1" customWidth="1"/>
    <col min="10263" max="10499" width="9.140625" style="1"/>
    <col min="10500" max="10500" width="10.140625" style="1" bestFit="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3" style="1" customWidth="1"/>
    <col min="10512" max="10512" width="11.42578125" style="1" customWidth="1"/>
    <col min="10513" max="10513" width="11.140625" style="1" customWidth="1"/>
    <col min="10514" max="10514" width="12.28515625" style="1" customWidth="1"/>
    <col min="10515" max="10515" width="10.42578125" style="1" customWidth="1"/>
    <col min="10516" max="10516" width="13.7109375" style="1" customWidth="1"/>
    <col min="10517" max="10517" width="17.28515625" style="1" bestFit="1" customWidth="1"/>
    <col min="10518" max="10518" width="13.42578125" style="1" customWidth="1"/>
    <col min="10519" max="10755" width="9.140625" style="1"/>
    <col min="10756" max="10756" width="10.140625" style="1" bestFit="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3" style="1" customWidth="1"/>
    <col min="10768" max="10768" width="11.42578125" style="1" customWidth="1"/>
    <col min="10769" max="10769" width="11.140625" style="1" customWidth="1"/>
    <col min="10770" max="10770" width="12.28515625" style="1" customWidth="1"/>
    <col min="10771" max="10771" width="10.42578125" style="1" customWidth="1"/>
    <col min="10772" max="10772" width="13.7109375" style="1" customWidth="1"/>
    <col min="10773" max="10773" width="17.28515625" style="1" bestFit="1" customWidth="1"/>
    <col min="10774" max="10774" width="13.42578125" style="1" customWidth="1"/>
    <col min="10775" max="11011" width="9.140625" style="1"/>
    <col min="11012" max="11012" width="10.140625" style="1" bestFit="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3" style="1" customWidth="1"/>
    <col min="11024" max="11024" width="11.42578125" style="1" customWidth="1"/>
    <col min="11025" max="11025" width="11.140625" style="1" customWidth="1"/>
    <col min="11026" max="11026" width="12.28515625" style="1" customWidth="1"/>
    <col min="11027" max="11027" width="10.42578125" style="1" customWidth="1"/>
    <col min="11028" max="11028" width="13.7109375" style="1" customWidth="1"/>
    <col min="11029" max="11029" width="17.28515625" style="1" bestFit="1" customWidth="1"/>
    <col min="11030" max="11030" width="13.42578125" style="1" customWidth="1"/>
    <col min="11031" max="11267" width="9.140625" style="1"/>
    <col min="11268" max="11268" width="10.140625" style="1" bestFit="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3" style="1" customWidth="1"/>
    <col min="11280" max="11280" width="11.42578125" style="1" customWidth="1"/>
    <col min="11281" max="11281" width="11.140625" style="1" customWidth="1"/>
    <col min="11282" max="11282" width="12.28515625" style="1" customWidth="1"/>
    <col min="11283" max="11283" width="10.42578125" style="1" customWidth="1"/>
    <col min="11284" max="11284" width="13.7109375" style="1" customWidth="1"/>
    <col min="11285" max="11285" width="17.28515625" style="1" bestFit="1" customWidth="1"/>
    <col min="11286" max="11286" width="13.42578125" style="1" customWidth="1"/>
    <col min="11287" max="11523" width="9.140625" style="1"/>
    <col min="11524" max="11524" width="10.140625" style="1" bestFit="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3" style="1" customWidth="1"/>
    <col min="11536" max="11536" width="11.42578125" style="1" customWidth="1"/>
    <col min="11537" max="11537" width="11.140625" style="1" customWidth="1"/>
    <col min="11538" max="11538" width="12.28515625" style="1" customWidth="1"/>
    <col min="11539" max="11539" width="10.42578125" style="1" customWidth="1"/>
    <col min="11540" max="11540" width="13.7109375" style="1" customWidth="1"/>
    <col min="11541" max="11541" width="17.28515625" style="1" bestFit="1" customWidth="1"/>
    <col min="11542" max="11542" width="13.42578125" style="1" customWidth="1"/>
    <col min="11543" max="11779" width="9.140625" style="1"/>
    <col min="11780" max="11780" width="10.140625" style="1" bestFit="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3" style="1" customWidth="1"/>
    <col min="11792" max="11792" width="11.42578125" style="1" customWidth="1"/>
    <col min="11793" max="11793" width="11.140625" style="1" customWidth="1"/>
    <col min="11794" max="11794" width="12.28515625" style="1" customWidth="1"/>
    <col min="11795" max="11795" width="10.42578125" style="1" customWidth="1"/>
    <col min="11796" max="11796" width="13.7109375" style="1" customWidth="1"/>
    <col min="11797" max="11797" width="17.28515625" style="1" bestFit="1" customWidth="1"/>
    <col min="11798" max="11798" width="13.42578125" style="1" customWidth="1"/>
    <col min="11799" max="12035" width="9.140625" style="1"/>
    <col min="12036" max="12036" width="10.140625" style="1" bestFit="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3" style="1" customWidth="1"/>
    <col min="12048" max="12048" width="11.42578125" style="1" customWidth="1"/>
    <col min="12049" max="12049" width="11.140625" style="1" customWidth="1"/>
    <col min="12050" max="12050" width="12.28515625" style="1" customWidth="1"/>
    <col min="12051" max="12051" width="10.42578125" style="1" customWidth="1"/>
    <col min="12052" max="12052" width="13.7109375" style="1" customWidth="1"/>
    <col min="12053" max="12053" width="17.28515625" style="1" bestFit="1" customWidth="1"/>
    <col min="12054" max="12054" width="13.42578125" style="1" customWidth="1"/>
    <col min="12055" max="12291" width="9.140625" style="1"/>
    <col min="12292" max="12292" width="10.140625" style="1" bestFit="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3" style="1" customWidth="1"/>
    <col min="12304" max="12304" width="11.42578125" style="1" customWidth="1"/>
    <col min="12305" max="12305" width="11.140625" style="1" customWidth="1"/>
    <col min="12306" max="12306" width="12.28515625" style="1" customWidth="1"/>
    <col min="12307" max="12307" width="10.42578125" style="1" customWidth="1"/>
    <col min="12308" max="12308" width="13.7109375" style="1" customWidth="1"/>
    <col min="12309" max="12309" width="17.28515625" style="1" bestFit="1" customWidth="1"/>
    <col min="12310" max="12310" width="13.42578125" style="1" customWidth="1"/>
    <col min="12311" max="12547" width="9.140625" style="1"/>
    <col min="12548" max="12548" width="10.140625" style="1" bestFit="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3" style="1" customWidth="1"/>
    <col min="12560" max="12560" width="11.42578125" style="1" customWidth="1"/>
    <col min="12561" max="12561" width="11.140625" style="1" customWidth="1"/>
    <col min="12562" max="12562" width="12.28515625" style="1" customWidth="1"/>
    <col min="12563" max="12563" width="10.42578125" style="1" customWidth="1"/>
    <col min="12564" max="12564" width="13.7109375" style="1" customWidth="1"/>
    <col min="12565" max="12565" width="17.28515625" style="1" bestFit="1" customWidth="1"/>
    <col min="12566" max="12566" width="13.42578125" style="1" customWidth="1"/>
    <col min="12567" max="12803" width="9.140625" style="1"/>
    <col min="12804" max="12804" width="10.140625" style="1" bestFit="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3" style="1" customWidth="1"/>
    <col min="12816" max="12816" width="11.42578125" style="1" customWidth="1"/>
    <col min="12817" max="12817" width="11.140625" style="1" customWidth="1"/>
    <col min="12818" max="12818" width="12.28515625" style="1" customWidth="1"/>
    <col min="12819" max="12819" width="10.42578125" style="1" customWidth="1"/>
    <col min="12820" max="12820" width="13.7109375" style="1" customWidth="1"/>
    <col min="12821" max="12821" width="17.28515625" style="1" bestFit="1" customWidth="1"/>
    <col min="12822" max="12822" width="13.42578125" style="1" customWidth="1"/>
    <col min="12823" max="13059" width="9.140625" style="1"/>
    <col min="13060" max="13060" width="10.140625" style="1" bestFit="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3" style="1" customWidth="1"/>
    <col min="13072" max="13072" width="11.42578125" style="1" customWidth="1"/>
    <col min="13073" max="13073" width="11.140625" style="1" customWidth="1"/>
    <col min="13074" max="13074" width="12.28515625" style="1" customWidth="1"/>
    <col min="13075" max="13075" width="10.42578125" style="1" customWidth="1"/>
    <col min="13076" max="13076" width="13.7109375" style="1" customWidth="1"/>
    <col min="13077" max="13077" width="17.28515625" style="1" bestFit="1" customWidth="1"/>
    <col min="13078" max="13078" width="13.42578125" style="1" customWidth="1"/>
    <col min="13079" max="13315" width="9.140625" style="1"/>
    <col min="13316" max="13316" width="10.140625" style="1" bestFit="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3" style="1" customWidth="1"/>
    <col min="13328" max="13328" width="11.42578125" style="1" customWidth="1"/>
    <col min="13329" max="13329" width="11.140625" style="1" customWidth="1"/>
    <col min="13330" max="13330" width="12.28515625" style="1" customWidth="1"/>
    <col min="13331" max="13331" width="10.42578125" style="1" customWidth="1"/>
    <col min="13332" max="13332" width="13.7109375" style="1" customWidth="1"/>
    <col min="13333" max="13333" width="17.28515625" style="1" bestFit="1" customWidth="1"/>
    <col min="13334" max="13334" width="13.42578125" style="1" customWidth="1"/>
    <col min="13335" max="13571" width="9.140625" style="1"/>
    <col min="13572" max="13572" width="10.140625" style="1" bestFit="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3" style="1" customWidth="1"/>
    <col min="13584" max="13584" width="11.42578125" style="1" customWidth="1"/>
    <col min="13585" max="13585" width="11.140625" style="1" customWidth="1"/>
    <col min="13586" max="13586" width="12.28515625" style="1" customWidth="1"/>
    <col min="13587" max="13587" width="10.42578125" style="1" customWidth="1"/>
    <col min="13588" max="13588" width="13.7109375" style="1" customWidth="1"/>
    <col min="13589" max="13589" width="17.28515625" style="1" bestFit="1" customWidth="1"/>
    <col min="13590" max="13590" width="13.42578125" style="1" customWidth="1"/>
    <col min="13591" max="13827" width="9.140625" style="1"/>
    <col min="13828" max="13828" width="10.140625" style="1" bestFit="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3" style="1" customWidth="1"/>
    <col min="13840" max="13840" width="11.42578125" style="1" customWidth="1"/>
    <col min="13841" max="13841" width="11.140625" style="1" customWidth="1"/>
    <col min="13842" max="13842" width="12.28515625" style="1" customWidth="1"/>
    <col min="13843" max="13843" width="10.42578125" style="1" customWidth="1"/>
    <col min="13844" max="13844" width="13.7109375" style="1" customWidth="1"/>
    <col min="13845" max="13845" width="17.28515625" style="1" bestFit="1" customWidth="1"/>
    <col min="13846" max="13846" width="13.42578125" style="1" customWidth="1"/>
    <col min="13847" max="14083" width="9.140625" style="1"/>
    <col min="14084" max="14084" width="10.140625" style="1" bestFit="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3" style="1" customWidth="1"/>
    <col min="14096" max="14096" width="11.42578125" style="1" customWidth="1"/>
    <col min="14097" max="14097" width="11.140625" style="1" customWidth="1"/>
    <col min="14098" max="14098" width="12.28515625" style="1" customWidth="1"/>
    <col min="14099" max="14099" width="10.42578125" style="1" customWidth="1"/>
    <col min="14100" max="14100" width="13.7109375" style="1" customWidth="1"/>
    <col min="14101" max="14101" width="17.28515625" style="1" bestFit="1" customWidth="1"/>
    <col min="14102" max="14102" width="13.42578125" style="1" customWidth="1"/>
    <col min="14103" max="14339" width="9.140625" style="1"/>
    <col min="14340" max="14340" width="10.140625" style="1" bestFit="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3" style="1" customWidth="1"/>
    <col min="14352" max="14352" width="11.42578125" style="1" customWidth="1"/>
    <col min="14353" max="14353" width="11.140625" style="1" customWidth="1"/>
    <col min="14354" max="14354" width="12.28515625" style="1" customWidth="1"/>
    <col min="14355" max="14355" width="10.42578125" style="1" customWidth="1"/>
    <col min="14356" max="14356" width="13.7109375" style="1" customWidth="1"/>
    <col min="14357" max="14357" width="17.28515625" style="1" bestFit="1" customWidth="1"/>
    <col min="14358" max="14358" width="13.42578125" style="1" customWidth="1"/>
    <col min="14359" max="14595" width="9.140625" style="1"/>
    <col min="14596" max="14596" width="10.140625" style="1" bestFit="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3" style="1" customWidth="1"/>
    <col min="14608" max="14608" width="11.42578125" style="1" customWidth="1"/>
    <col min="14609" max="14609" width="11.140625" style="1" customWidth="1"/>
    <col min="14610" max="14610" width="12.28515625" style="1" customWidth="1"/>
    <col min="14611" max="14611" width="10.42578125" style="1" customWidth="1"/>
    <col min="14612" max="14612" width="13.7109375" style="1" customWidth="1"/>
    <col min="14613" max="14613" width="17.28515625" style="1" bestFit="1" customWidth="1"/>
    <col min="14614" max="14614" width="13.42578125" style="1" customWidth="1"/>
    <col min="14615" max="14851" width="9.140625" style="1"/>
    <col min="14852" max="14852" width="10.140625" style="1" bestFit="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3" style="1" customWidth="1"/>
    <col min="14864" max="14864" width="11.42578125" style="1" customWidth="1"/>
    <col min="14865" max="14865" width="11.140625" style="1" customWidth="1"/>
    <col min="14866" max="14866" width="12.28515625" style="1" customWidth="1"/>
    <col min="14867" max="14867" width="10.42578125" style="1" customWidth="1"/>
    <col min="14868" max="14868" width="13.7109375" style="1" customWidth="1"/>
    <col min="14869" max="14869" width="17.28515625" style="1" bestFit="1" customWidth="1"/>
    <col min="14870" max="14870" width="13.42578125" style="1" customWidth="1"/>
    <col min="14871" max="15107" width="9.140625" style="1"/>
    <col min="15108" max="15108" width="10.140625" style="1" bestFit="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3" style="1" customWidth="1"/>
    <col min="15120" max="15120" width="11.42578125" style="1" customWidth="1"/>
    <col min="15121" max="15121" width="11.140625" style="1" customWidth="1"/>
    <col min="15122" max="15122" width="12.28515625" style="1" customWidth="1"/>
    <col min="15123" max="15123" width="10.42578125" style="1" customWidth="1"/>
    <col min="15124" max="15124" width="13.7109375" style="1" customWidth="1"/>
    <col min="15125" max="15125" width="17.28515625" style="1" bestFit="1" customWidth="1"/>
    <col min="15126" max="15126" width="13.42578125" style="1" customWidth="1"/>
    <col min="15127" max="15363" width="9.140625" style="1"/>
    <col min="15364" max="15364" width="10.140625" style="1" bestFit="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3" style="1" customWidth="1"/>
    <col min="15376" max="15376" width="11.42578125" style="1" customWidth="1"/>
    <col min="15377" max="15377" width="11.140625" style="1" customWidth="1"/>
    <col min="15378" max="15378" width="12.28515625" style="1" customWidth="1"/>
    <col min="15379" max="15379" width="10.42578125" style="1" customWidth="1"/>
    <col min="15380" max="15380" width="13.7109375" style="1" customWidth="1"/>
    <col min="15381" max="15381" width="17.28515625" style="1" bestFit="1" customWidth="1"/>
    <col min="15382" max="15382" width="13.42578125" style="1" customWidth="1"/>
    <col min="15383" max="15619" width="9.140625" style="1"/>
    <col min="15620" max="15620" width="10.140625" style="1" bestFit="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3" style="1" customWidth="1"/>
    <col min="15632" max="15632" width="11.42578125" style="1" customWidth="1"/>
    <col min="15633" max="15633" width="11.140625" style="1" customWidth="1"/>
    <col min="15634" max="15634" width="12.28515625" style="1" customWidth="1"/>
    <col min="15635" max="15635" width="10.42578125" style="1" customWidth="1"/>
    <col min="15636" max="15636" width="13.7109375" style="1" customWidth="1"/>
    <col min="15637" max="15637" width="17.28515625" style="1" bestFit="1" customWidth="1"/>
    <col min="15638" max="15638" width="13.42578125" style="1" customWidth="1"/>
    <col min="15639" max="15875" width="9.140625" style="1"/>
    <col min="15876" max="15876" width="10.140625" style="1" bestFit="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3" style="1" customWidth="1"/>
    <col min="15888" max="15888" width="11.42578125" style="1" customWidth="1"/>
    <col min="15889" max="15889" width="11.140625" style="1" customWidth="1"/>
    <col min="15890" max="15890" width="12.28515625" style="1" customWidth="1"/>
    <col min="15891" max="15891" width="10.42578125" style="1" customWidth="1"/>
    <col min="15892" max="15892" width="13.7109375" style="1" customWidth="1"/>
    <col min="15893" max="15893" width="17.28515625" style="1" bestFit="1" customWidth="1"/>
    <col min="15894" max="15894" width="13.42578125" style="1" customWidth="1"/>
    <col min="15895" max="16131" width="9.140625" style="1"/>
    <col min="16132" max="16132" width="10.140625" style="1" bestFit="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3" style="1" customWidth="1"/>
    <col min="16144" max="16144" width="11.42578125" style="1" customWidth="1"/>
    <col min="16145" max="16145" width="11.140625" style="1" customWidth="1"/>
    <col min="16146" max="16146" width="12.28515625" style="1" customWidth="1"/>
    <col min="16147" max="16147" width="10.42578125" style="1" customWidth="1"/>
    <col min="16148" max="16148" width="13.7109375" style="1" customWidth="1"/>
    <col min="16149" max="16149" width="17.28515625" style="1" bestFit="1" customWidth="1"/>
    <col min="16150" max="16150" width="13.42578125" style="1" customWidth="1"/>
    <col min="16151" max="16384" width="9.140625" style="1"/>
  </cols>
  <sheetData>
    <row r="19" spans="2:12" ht="14.45" customHeight="1" x14ac:dyDescent="0.25"/>
    <row r="20" spans="2:12" ht="14.45" customHeight="1" x14ac:dyDescent="0.25"/>
    <row r="21" spans="2:12" ht="14.45" customHeight="1" x14ac:dyDescent="0.25"/>
    <row r="22" spans="2:12" ht="14.45" customHeight="1" x14ac:dyDescent="0.25"/>
    <row r="23" spans="2:12" ht="14.45" customHeight="1" x14ac:dyDescent="0.25"/>
    <row r="24" spans="2:12" ht="14.45" customHeight="1" x14ac:dyDescent="0.25"/>
    <row r="25" spans="2:12" ht="17.25" customHeight="1" x14ac:dyDescent="0.25"/>
    <row r="26" spans="2:12" ht="15.75" customHeight="1" x14ac:dyDescent="0.25"/>
    <row r="27" spans="2:12" ht="14.45" customHeight="1" x14ac:dyDescent="0.25"/>
    <row r="28" spans="2:12" ht="21.7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21"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17" ht="20.25" customHeight="1" x14ac:dyDescent="0.25">
      <c r="B33" s="3"/>
      <c r="C33" s="3"/>
      <c r="D33" s="3"/>
      <c r="E33" s="3"/>
      <c r="F33" s="3"/>
      <c r="G33" s="25">
        <v>121</v>
      </c>
      <c r="H33" s="26"/>
      <c r="I33" s="3"/>
      <c r="J33" s="3"/>
      <c r="K33" s="3"/>
      <c r="L33" s="3"/>
    </row>
    <row r="34" spans="2:17" ht="17.25" customHeight="1" x14ac:dyDescent="0.25">
      <c r="B34" s="3"/>
      <c r="C34" s="3"/>
      <c r="D34" s="3"/>
      <c r="E34" s="3"/>
      <c r="F34" s="3"/>
      <c r="I34" s="3"/>
      <c r="J34" s="3"/>
      <c r="K34" s="3"/>
      <c r="L34" s="3"/>
    </row>
    <row r="35" spans="2:17" ht="20.25" customHeight="1" x14ac:dyDescent="0.25">
      <c r="C35" s="8"/>
      <c r="D35" s="8"/>
      <c r="E35" s="8"/>
      <c r="F35" s="8"/>
      <c r="G35" s="3"/>
      <c r="H35" s="3"/>
      <c r="I35" s="3">
        <v>2000</v>
      </c>
      <c r="J35" s="2"/>
      <c r="K35" s="3"/>
      <c r="L35" s="3"/>
      <c r="M35" s="3"/>
    </row>
    <row r="36" spans="2:17" x14ac:dyDescent="0.25">
      <c r="C36" s="3"/>
      <c r="D36" s="3"/>
      <c r="E36" s="3"/>
      <c r="F36" s="3"/>
      <c r="G36" s="3"/>
      <c r="H36" s="3">
        <v>1</v>
      </c>
      <c r="I36" s="3"/>
      <c r="J36" s="3"/>
      <c r="K36" s="3"/>
      <c r="L36" s="3"/>
      <c r="M36" s="3"/>
    </row>
    <row r="37" spans="2:17" x14ac:dyDescent="0.25">
      <c r="C37" s="3"/>
      <c r="D37" s="3"/>
      <c r="E37" s="3"/>
      <c r="F37" s="3"/>
      <c r="G37" s="3"/>
      <c r="H37" s="3"/>
      <c r="I37" s="3"/>
      <c r="J37" s="3"/>
      <c r="K37" s="3"/>
      <c r="L37" s="3"/>
      <c r="M37" s="3"/>
    </row>
    <row r="38" spans="2:17" ht="25.5" customHeight="1" x14ac:dyDescent="0.25">
      <c r="C38" s="3"/>
      <c r="D38" s="3"/>
      <c r="E38" s="3"/>
      <c r="F38" s="3"/>
      <c r="G38" s="3"/>
      <c r="H38" s="3"/>
      <c r="I38" s="3"/>
      <c r="J38" s="3"/>
      <c r="K38" s="175"/>
      <c r="L38" s="3"/>
      <c r="M38" s="3"/>
    </row>
    <row r="39" spans="2:17" ht="25.5" customHeight="1" x14ac:dyDescent="0.25">
      <c r="C39" s="3"/>
      <c r="D39" s="3"/>
      <c r="E39" s="3"/>
      <c r="F39" s="3"/>
      <c r="G39" s="3"/>
      <c r="H39" s="3"/>
      <c r="I39" s="3"/>
      <c r="J39" s="3"/>
      <c r="K39" s="175"/>
      <c r="L39" s="3"/>
      <c r="M39" s="3"/>
    </row>
    <row r="40" spans="2:17" ht="27.75" customHeight="1" x14ac:dyDescent="0.25">
      <c r="C40" s="3"/>
      <c r="D40" s="3"/>
      <c r="E40" s="176"/>
      <c r="F40" s="176"/>
      <c r="G40" s="176"/>
      <c r="H40" s="176"/>
      <c r="I40" s="3"/>
      <c r="J40" s="3"/>
      <c r="K40" s="3"/>
      <c r="L40" s="3"/>
      <c r="M40" s="3"/>
    </row>
    <row r="41" spans="2:17" ht="27" customHeight="1" x14ac:dyDescent="0.25">
      <c r="C41" s="3"/>
      <c r="D41" s="3"/>
      <c r="E41" s="176"/>
      <c r="F41" s="176"/>
      <c r="G41" s="176"/>
      <c r="H41" s="176"/>
      <c r="I41" s="3"/>
      <c r="J41" s="3"/>
      <c r="K41" s="3"/>
      <c r="L41" s="3"/>
      <c r="M41" s="3"/>
      <c r="N41" s="3"/>
      <c r="O41" s="3"/>
    </row>
    <row r="42" spans="2:17" ht="15" customHeight="1" x14ac:dyDescent="0.25">
      <c r="C42" s="3"/>
      <c r="D42" s="3"/>
      <c r="E42" s="3"/>
      <c r="F42" s="3"/>
      <c r="G42" s="3"/>
      <c r="H42" s="3"/>
      <c r="I42" s="3"/>
      <c r="J42" s="3"/>
      <c r="K42" s="3"/>
      <c r="L42" s="3"/>
      <c r="M42" s="4"/>
      <c r="N42" s="6">
        <v>75</v>
      </c>
      <c r="O42" s="6"/>
    </row>
    <row r="43" spans="2:17" x14ac:dyDescent="0.25">
      <c r="M43" s="4"/>
      <c r="N43" s="6">
        <v>45</v>
      </c>
      <c r="O43" s="6"/>
      <c r="P43" s="4"/>
      <c r="Q43" s="4"/>
    </row>
    <row r="44" spans="2:17" x14ac:dyDescent="0.25">
      <c r="M44" s="4"/>
      <c r="N44" s="6">
        <v>25</v>
      </c>
      <c r="O44" s="6"/>
      <c r="P44" s="4"/>
      <c r="Q44" s="4"/>
    </row>
    <row r="45" spans="2:17" x14ac:dyDescent="0.25">
      <c r="M45" s="4"/>
      <c r="N45" s="6">
        <v>100</v>
      </c>
      <c r="O45" s="6"/>
      <c r="P45" s="4"/>
      <c r="Q45" s="4"/>
    </row>
    <row r="46" spans="2:17" x14ac:dyDescent="0.25">
      <c r="M46" s="4"/>
      <c r="N46" s="6">
        <v>100</v>
      </c>
      <c r="O46" s="6"/>
      <c r="P46" s="4"/>
      <c r="Q46" s="4"/>
    </row>
    <row r="47" spans="2:17" x14ac:dyDescent="0.25">
      <c r="M47" s="4"/>
      <c r="N47" s="5"/>
      <c r="O47" s="5"/>
      <c r="P47" s="4"/>
      <c r="Q47" s="4"/>
    </row>
    <row r="48" spans="2:17" x14ac:dyDescent="0.25">
      <c r="M48" s="4"/>
      <c r="N48" s="5"/>
      <c r="O48" s="5"/>
      <c r="P48" s="4"/>
      <c r="Q48" s="4"/>
    </row>
    <row r="51" spans="19:19" x14ac:dyDescent="0.25">
      <c r="S51" s="27"/>
    </row>
  </sheetData>
  <mergeCells count="3">
    <mergeCell ref="K38:K39"/>
    <mergeCell ref="E40:F41"/>
    <mergeCell ref="G40:H41"/>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A55"/>
  <sheetViews>
    <sheetView zoomScale="60" zoomScaleNormal="60" workbookViewId="0">
      <selection activeCell="B8" sqref="B8"/>
    </sheetView>
  </sheetViews>
  <sheetFormatPr defaultColWidth="9.140625" defaultRowHeight="15" x14ac:dyDescent="0.25"/>
  <cols>
    <col min="1" max="5" width="9.140625" style="1"/>
    <col min="6" max="6" width="10.140625" style="1" customWidth="1"/>
    <col min="7" max="10" width="9.140625" style="1"/>
    <col min="11" max="11" width="7" style="1" customWidth="1"/>
    <col min="12" max="12" width="8.140625" style="1" customWidth="1"/>
    <col min="13" max="13" width="24" style="1" customWidth="1"/>
    <col min="14" max="14" width="10.5703125" style="1" customWidth="1"/>
    <col min="15" max="15" width="6.28515625" style="1" customWidth="1"/>
    <col min="16" max="16" width="24.5703125" style="1" customWidth="1"/>
    <col min="17" max="17" width="6.28515625" style="1" customWidth="1"/>
    <col min="18" max="18" width="13.28515625" style="1" customWidth="1"/>
    <col min="19" max="19" width="9.140625" style="1"/>
    <col min="20" max="20" width="13.28515625" style="1" customWidth="1"/>
    <col min="21" max="21" width="9.140625" style="1"/>
    <col min="22" max="22" width="13" style="1" customWidth="1"/>
    <col min="23" max="23" width="9.140625" style="1"/>
    <col min="24" max="24" width="11" style="1" bestFit="1" customWidth="1"/>
    <col min="25" max="257" width="9.140625" style="1"/>
    <col min="258" max="258" width="10.140625" style="1" customWidth="1"/>
    <col min="259" max="262" width="9.140625" style="1"/>
    <col min="263" max="263" width="7" style="1" customWidth="1"/>
    <col min="264" max="264" width="8.140625" style="1" customWidth="1"/>
    <col min="265" max="265" width="14.7109375" style="1" customWidth="1"/>
    <col min="266" max="266" width="12.28515625" style="1" customWidth="1"/>
    <col min="267" max="267" width="16.7109375" style="1" customWidth="1"/>
    <col min="268" max="268" width="13.85546875" style="1" customWidth="1"/>
    <col min="269" max="269" width="6.28515625" style="1" customWidth="1"/>
    <col min="270" max="270" width="12.7109375" style="1" customWidth="1"/>
    <col min="271" max="271" width="6.28515625" style="1" customWidth="1"/>
    <col min="272" max="272" width="13.28515625" style="1" customWidth="1"/>
    <col min="273" max="273" width="9.140625" style="1"/>
    <col min="274" max="274" width="13.28515625" style="1" customWidth="1"/>
    <col min="275" max="275" width="9.140625" style="1"/>
    <col min="276" max="276" width="13" style="1" customWidth="1"/>
    <col min="277" max="278" width="9.140625" style="1"/>
    <col min="279" max="279" width="13.7109375" style="1" customWidth="1"/>
    <col min="280" max="513" width="9.140625" style="1"/>
    <col min="514" max="514" width="10.140625" style="1" customWidth="1"/>
    <col min="515" max="518" width="9.140625" style="1"/>
    <col min="519" max="519" width="7" style="1" customWidth="1"/>
    <col min="520" max="520" width="8.140625" style="1" customWidth="1"/>
    <col min="521" max="521" width="14.7109375" style="1" customWidth="1"/>
    <col min="522" max="522" width="12.28515625" style="1" customWidth="1"/>
    <col min="523" max="523" width="16.7109375" style="1" customWidth="1"/>
    <col min="524" max="524" width="13.85546875" style="1" customWidth="1"/>
    <col min="525" max="525" width="6.28515625" style="1" customWidth="1"/>
    <col min="526" max="526" width="12.7109375" style="1" customWidth="1"/>
    <col min="527" max="527" width="6.28515625" style="1" customWidth="1"/>
    <col min="528" max="528" width="13.28515625" style="1" customWidth="1"/>
    <col min="529" max="529" width="9.140625" style="1"/>
    <col min="530" max="530" width="13.28515625" style="1" customWidth="1"/>
    <col min="531" max="531" width="9.140625" style="1"/>
    <col min="532" max="532" width="13" style="1" customWidth="1"/>
    <col min="533" max="534" width="9.140625" style="1"/>
    <col min="535" max="535" width="13.7109375" style="1" customWidth="1"/>
    <col min="536" max="769" width="9.140625" style="1"/>
    <col min="770" max="770" width="10.140625" style="1" customWidth="1"/>
    <col min="771" max="774" width="9.140625" style="1"/>
    <col min="775" max="775" width="7" style="1" customWidth="1"/>
    <col min="776" max="776" width="8.140625" style="1" customWidth="1"/>
    <col min="777" max="777" width="14.7109375" style="1" customWidth="1"/>
    <col min="778" max="778" width="12.28515625" style="1" customWidth="1"/>
    <col min="779" max="779" width="16.7109375" style="1" customWidth="1"/>
    <col min="780" max="780" width="13.85546875" style="1" customWidth="1"/>
    <col min="781" max="781" width="6.28515625" style="1" customWidth="1"/>
    <col min="782" max="782" width="12.7109375" style="1" customWidth="1"/>
    <col min="783" max="783" width="6.28515625" style="1" customWidth="1"/>
    <col min="784" max="784" width="13.28515625" style="1" customWidth="1"/>
    <col min="785" max="785" width="9.140625" style="1"/>
    <col min="786" max="786" width="13.28515625" style="1" customWidth="1"/>
    <col min="787" max="787" width="9.140625" style="1"/>
    <col min="788" max="788" width="13" style="1" customWidth="1"/>
    <col min="789" max="790" width="9.140625" style="1"/>
    <col min="791" max="791" width="13.7109375" style="1" customWidth="1"/>
    <col min="792" max="1025" width="9.140625" style="1"/>
    <col min="1026" max="1026" width="10.140625" style="1" customWidth="1"/>
    <col min="1027" max="1030" width="9.140625" style="1"/>
    <col min="1031" max="1031" width="7" style="1" customWidth="1"/>
    <col min="1032" max="1032" width="8.140625" style="1" customWidth="1"/>
    <col min="1033" max="1033" width="14.7109375" style="1" customWidth="1"/>
    <col min="1034" max="1034" width="12.28515625" style="1" customWidth="1"/>
    <col min="1035" max="1035" width="16.7109375" style="1" customWidth="1"/>
    <col min="1036" max="1036" width="13.85546875" style="1" customWidth="1"/>
    <col min="1037" max="1037" width="6.28515625" style="1" customWidth="1"/>
    <col min="1038" max="1038" width="12.7109375" style="1" customWidth="1"/>
    <col min="1039" max="1039" width="6.28515625" style="1" customWidth="1"/>
    <col min="1040" max="1040" width="13.28515625" style="1" customWidth="1"/>
    <col min="1041" max="1041" width="9.140625" style="1"/>
    <col min="1042" max="1042" width="13.28515625" style="1" customWidth="1"/>
    <col min="1043" max="1043" width="9.140625" style="1"/>
    <col min="1044" max="1044" width="13" style="1" customWidth="1"/>
    <col min="1045" max="1046" width="9.140625" style="1"/>
    <col min="1047" max="1047" width="13.7109375" style="1" customWidth="1"/>
    <col min="1048" max="1281" width="9.140625" style="1"/>
    <col min="1282" max="1282" width="10.140625" style="1" customWidth="1"/>
    <col min="1283" max="1286" width="9.140625" style="1"/>
    <col min="1287" max="1287" width="7" style="1" customWidth="1"/>
    <col min="1288" max="1288" width="8.140625" style="1" customWidth="1"/>
    <col min="1289" max="1289" width="14.7109375" style="1" customWidth="1"/>
    <col min="1290" max="1290" width="12.28515625" style="1" customWidth="1"/>
    <col min="1291" max="1291" width="16.7109375" style="1" customWidth="1"/>
    <col min="1292" max="1292" width="13.85546875" style="1" customWidth="1"/>
    <col min="1293" max="1293" width="6.28515625" style="1" customWidth="1"/>
    <col min="1294" max="1294" width="12.7109375" style="1" customWidth="1"/>
    <col min="1295" max="1295" width="6.28515625" style="1" customWidth="1"/>
    <col min="1296" max="1296" width="13.28515625" style="1" customWidth="1"/>
    <col min="1297" max="1297" width="9.140625" style="1"/>
    <col min="1298" max="1298" width="13.28515625" style="1" customWidth="1"/>
    <col min="1299" max="1299" width="9.140625" style="1"/>
    <col min="1300" max="1300" width="13" style="1" customWidth="1"/>
    <col min="1301" max="1302" width="9.140625" style="1"/>
    <col min="1303" max="1303" width="13.7109375" style="1" customWidth="1"/>
    <col min="1304" max="1537" width="9.140625" style="1"/>
    <col min="1538" max="1538" width="10.140625" style="1" customWidth="1"/>
    <col min="1539" max="1542" width="9.140625" style="1"/>
    <col min="1543" max="1543" width="7" style="1" customWidth="1"/>
    <col min="1544" max="1544" width="8.140625" style="1" customWidth="1"/>
    <col min="1545" max="1545" width="14.7109375" style="1" customWidth="1"/>
    <col min="1546" max="1546" width="12.28515625" style="1" customWidth="1"/>
    <col min="1547" max="1547" width="16.7109375" style="1" customWidth="1"/>
    <col min="1548" max="1548" width="13.85546875" style="1" customWidth="1"/>
    <col min="1549" max="1549" width="6.28515625" style="1" customWidth="1"/>
    <col min="1550" max="1550" width="12.7109375" style="1" customWidth="1"/>
    <col min="1551" max="1551" width="6.28515625" style="1" customWidth="1"/>
    <col min="1552" max="1552" width="13.28515625" style="1" customWidth="1"/>
    <col min="1553" max="1553" width="9.140625" style="1"/>
    <col min="1554" max="1554" width="13.28515625" style="1" customWidth="1"/>
    <col min="1555" max="1555" width="9.140625" style="1"/>
    <col min="1556" max="1556" width="13" style="1" customWidth="1"/>
    <col min="1557" max="1558" width="9.140625" style="1"/>
    <col min="1559" max="1559" width="13.7109375" style="1" customWidth="1"/>
    <col min="1560" max="1793" width="9.140625" style="1"/>
    <col min="1794" max="1794" width="10.140625" style="1" customWidth="1"/>
    <col min="1795" max="1798" width="9.140625" style="1"/>
    <col min="1799" max="1799" width="7" style="1" customWidth="1"/>
    <col min="1800" max="1800" width="8.140625" style="1" customWidth="1"/>
    <col min="1801" max="1801" width="14.7109375" style="1" customWidth="1"/>
    <col min="1802" max="1802" width="12.28515625" style="1" customWidth="1"/>
    <col min="1803" max="1803" width="16.7109375" style="1" customWidth="1"/>
    <col min="1804" max="1804" width="13.85546875" style="1" customWidth="1"/>
    <col min="1805" max="1805" width="6.28515625" style="1" customWidth="1"/>
    <col min="1806" max="1806" width="12.7109375" style="1" customWidth="1"/>
    <col min="1807" max="1807" width="6.28515625" style="1" customWidth="1"/>
    <col min="1808" max="1808" width="13.28515625" style="1" customWidth="1"/>
    <col min="1809" max="1809" width="9.140625" style="1"/>
    <col min="1810" max="1810" width="13.28515625" style="1" customWidth="1"/>
    <col min="1811" max="1811" width="9.140625" style="1"/>
    <col min="1812" max="1812" width="13" style="1" customWidth="1"/>
    <col min="1813" max="1814" width="9.140625" style="1"/>
    <col min="1815" max="1815" width="13.7109375" style="1" customWidth="1"/>
    <col min="1816" max="2049" width="9.140625" style="1"/>
    <col min="2050" max="2050" width="10.140625" style="1" customWidth="1"/>
    <col min="2051" max="2054" width="9.140625" style="1"/>
    <col min="2055" max="2055" width="7" style="1" customWidth="1"/>
    <col min="2056" max="2056" width="8.140625" style="1" customWidth="1"/>
    <col min="2057" max="2057" width="14.7109375" style="1" customWidth="1"/>
    <col min="2058" max="2058" width="12.28515625" style="1" customWidth="1"/>
    <col min="2059" max="2059" width="16.7109375" style="1" customWidth="1"/>
    <col min="2060" max="2060" width="13.85546875" style="1" customWidth="1"/>
    <col min="2061" max="2061" width="6.28515625" style="1" customWidth="1"/>
    <col min="2062" max="2062" width="12.7109375" style="1" customWidth="1"/>
    <col min="2063" max="2063" width="6.28515625" style="1" customWidth="1"/>
    <col min="2064" max="2064" width="13.28515625" style="1" customWidth="1"/>
    <col min="2065" max="2065" width="9.140625" style="1"/>
    <col min="2066" max="2066" width="13.28515625" style="1" customWidth="1"/>
    <col min="2067" max="2067" width="9.140625" style="1"/>
    <col min="2068" max="2068" width="13" style="1" customWidth="1"/>
    <col min="2069" max="2070" width="9.140625" style="1"/>
    <col min="2071" max="2071" width="13.7109375" style="1" customWidth="1"/>
    <col min="2072" max="2305" width="9.140625" style="1"/>
    <col min="2306" max="2306" width="10.140625" style="1" customWidth="1"/>
    <col min="2307" max="2310" width="9.140625" style="1"/>
    <col min="2311" max="2311" width="7" style="1" customWidth="1"/>
    <col min="2312" max="2312" width="8.140625" style="1" customWidth="1"/>
    <col min="2313" max="2313" width="14.7109375" style="1" customWidth="1"/>
    <col min="2314" max="2314" width="12.28515625" style="1" customWidth="1"/>
    <col min="2315" max="2315" width="16.7109375" style="1" customWidth="1"/>
    <col min="2316" max="2316" width="13.85546875" style="1" customWidth="1"/>
    <col min="2317" max="2317" width="6.28515625" style="1" customWidth="1"/>
    <col min="2318" max="2318" width="12.7109375" style="1" customWidth="1"/>
    <col min="2319" max="2319" width="6.28515625" style="1" customWidth="1"/>
    <col min="2320" max="2320" width="13.28515625" style="1" customWidth="1"/>
    <col min="2321" max="2321" width="9.140625" style="1"/>
    <col min="2322" max="2322" width="13.28515625" style="1" customWidth="1"/>
    <col min="2323" max="2323" width="9.140625" style="1"/>
    <col min="2324" max="2324" width="13" style="1" customWidth="1"/>
    <col min="2325" max="2326" width="9.140625" style="1"/>
    <col min="2327" max="2327" width="13.7109375" style="1" customWidth="1"/>
    <col min="2328" max="2561" width="9.140625" style="1"/>
    <col min="2562" max="2562" width="10.140625" style="1" customWidth="1"/>
    <col min="2563" max="2566" width="9.140625" style="1"/>
    <col min="2567" max="2567" width="7" style="1" customWidth="1"/>
    <col min="2568" max="2568" width="8.140625" style="1" customWidth="1"/>
    <col min="2569" max="2569" width="14.7109375" style="1" customWidth="1"/>
    <col min="2570" max="2570" width="12.28515625" style="1" customWidth="1"/>
    <col min="2571" max="2571" width="16.7109375" style="1" customWidth="1"/>
    <col min="2572" max="2572" width="13.85546875" style="1" customWidth="1"/>
    <col min="2573" max="2573" width="6.28515625" style="1" customWidth="1"/>
    <col min="2574" max="2574" width="12.7109375" style="1" customWidth="1"/>
    <col min="2575" max="2575" width="6.28515625" style="1" customWidth="1"/>
    <col min="2576" max="2576" width="13.28515625" style="1" customWidth="1"/>
    <col min="2577" max="2577" width="9.140625" style="1"/>
    <col min="2578" max="2578" width="13.28515625" style="1" customWidth="1"/>
    <col min="2579" max="2579" width="9.140625" style="1"/>
    <col min="2580" max="2580" width="13" style="1" customWidth="1"/>
    <col min="2581" max="2582" width="9.140625" style="1"/>
    <col min="2583" max="2583" width="13.7109375" style="1" customWidth="1"/>
    <col min="2584" max="2817" width="9.140625" style="1"/>
    <col min="2818" max="2818" width="10.140625" style="1" customWidth="1"/>
    <col min="2819" max="2822" width="9.140625" style="1"/>
    <col min="2823" max="2823" width="7" style="1" customWidth="1"/>
    <col min="2824" max="2824" width="8.140625" style="1" customWidth="1"/>
    <col min="2825" max="2825" width="14.7109375" style="1" customWidth="1"/>
    <col min="2826" max="2826" width="12.28515625" style="1" customWidth="1"/>
    <col min="2827" max="2827" width="16.7109375" style="1" customWidth="1"/>
    <col min="2828" max="2828" width="13.85546875" style="1" customWidth="1"/>
    <col min="2829" max="2829" width="6.28515625" style="1" customWidth="1"/>
    <col min="2830" max="2830" width="12.7109375" style="1" customWidth="1"/>
    <col min="2831" max="2831" width="6.28515625" style="1" customWidth="1"/>
    <col min="2832" max="2832" width="13.28515625" style="1" customWidth="1"/>
    <col min="2833" max="2833" width="9.140625" style="1"/>
    <col min="2834" max="2834" width="13.28515625" style="1" customWidth="1"/>
    <col min="2835" max="2835" width="9.140625" style="1"/>
    <col min="2836" max="2836" width="13" style="1" customWidth="1"/>
    <col min="2837" max="2838" width="9.140625" style="1"/>
    <col min="2839" max="2839" width="13.7109375" style="1" customWidth="1"/>
    <col min="2840" max="3073" width="9.140625" style="1"/>
    <col min="3074" max="3074" width="10.140625" style="1" customWidth="1"/>
    <col min="3075" max="3078" width="9.140625" style="1"/>
    <col min="3079" max="3079" width="7" style="1" customWidth="1"/>
    <col min="3080" max="3080" width="8.140625" style="1" customWidth="1"/>
    <col min="3081" max="3081" width="14.7109375" style="1" customWidth="1"/>
    <col min="3082" max="3082" width="12.28515625" style="1" customWidth="1"/>
    <col min="3083" max="3083" width="16.7109375" style="1" customWidth="1"/>
    <col min="3084" max="3084" width="13.85546875" style="1" customWidth="1"/>
    <col min="3085" max="3085" width="6.28515625" style="1" customWidth="1"/>
    <col min="3086" max="3086" width="12.7109375" style="1" customWidth="1"/>
    <col min="3087" max="3087" width="6.28515625" style="1" customWidth="1"/>
    <col min="3088" max="3088" width="13.28515625" style="1" customWidth="1"/>
    <col min="3089" max="3089" width="9.140625" style="1"/>
    <col min="3090" max="3090" width="13.28515625" style="1" customWidth="1"/>
    <col min="3091" max="3091" width="9.140625" style="1"/>
    <col min="3092" max="3092" width="13" style="1" customWidth="1"/>
    <col min="3093" max="3094" width="9.140625" style="1"/>
    <col min="3095" max="3095" width="13.7109375" style="1" customWidth="1"/>
    <col min="3096" max="3329" width="9.140625" style="1"/>
    <col min="3330" max="3330" width="10.140625" style="1" customWidth="1"/>
    <col min="3331" max="3334" width="9.140625" style="1"/>
    <col min="3335" max="3335" width="7" style="1" customWidth="1"/>
    <col min="3336" max="3336" width="8.140625" style="1" customWidth="1"/>
    <col min="3337" max="3337" width="14.7109375" style="1" customWidth="1"/>
    <col min="3338" max="3338" width="12.28515625" style="1" customWidth="1"/>
    <col min="3339" max="3339" width="16.7109375" style="1" customWidth="1"/>
    <col min="3340" max="3340" width="13.85546875" style="1" customWidth="1"/>
    <col min="3341" max="3341" width="6.28515625" style="1" customWidth="1"/>
    <col min="3342" max="3342" width="12.7109375" style="1" customWidth="1"/>
    <col min="3343" max="3343" width="6.28515625" style="1" customWidth="1"/>
    <col min="3344" max="3344" width="13.28515625" style="1" customWidth="1"/>
    <col min="3345" max="3345" width="9.140625" style="1"/>
    <col min="3346" max="3346" width="13.28515625" style="1" customWidth="1"/>
    <col min="3347" max="3347" width="9.140625" style="1"/>
    <col min="3348" max="3348" width="13" style="1" customWidth="1"/>
    <col min="3349" max="3350" width="9.140625" style="1"/>
    <col min="3351" max="3351" width="13.7109375" style="1" customWidth="1"/>
    <col min="3352" max="3585" width="9.140625" style="1"/>
    <col min="3586" max="3586" width="10.140625" style="1" customWidth="1"/>
    <col min="3587" max="3590" width="9.140625" style="1"/>
    <col min="3591" max="3591" width="7" style="1" customWidth="1"/>
    <col min="3592" max="3592" width="8.140625" style="1" customWidth="1"/>
    <col min="3593" max="3593" width="14.7109375" style="1" customWidth="1"/>
    <col min="3594" max="3594" width="12.28515625" style="1" customWidth="1"/>
    <col min="3595" max="3595" width="16.7109375" style="1" customWidth="1"/>
    <col min="3596" max="3596" width="13.85546875" style="1" customWidth="1"/>
    <col min="3597" max="3597" width="6.28515625" style="1" customWidth="1"/>
    <col min="3598" max="3598" width="12.7109375" style="1" customWidth="1"/>
    <col min="3599" max="3599" width="6.28515625" style="1" customWidth="1"/>
    <col min="3600" max="3600" width="13.28515625" style="1" customWidth="1"/>
    <col min="3601" max="3601" width="9.140625" style="1"/>
    <col min="3602" max="3602" width="13.28515625" style="1" customWidth="1"/>
    <col min="3603" max="3603" width="9.140625" style="1"/>
    <col min="3604" max="3604" width="13" style="1" customWidth="1"/>
    <col min="3605" max="3606" width="9.140625" style="1"/>
    <col min="3607" max="3607" width="13.7109375" style="1" customWidth="1"/>
    <col min="3608" max="3841" width="9.140625" style="1"/>
    <col min="3842" max="3842" width="10.140625" style="1" customWidth="1"/>
    <col min="3843" max="3846" width="9.140625" style="1"/>
    <col min="3847" max="3847" width="7" style="1" customWidth="1"/>
    <col min="3848" max="3848" width="8.140625" style="1" customWidth="1"/>
    <col min="3849" max="3849" width="14.7109375" style="1" customWidth="1"/>
    <col min="3850" max="3850" width="12.28515625" style="1" customWidth="1"/>
    <col min="3851" max="3851" width="16.7109375" style="1" customWidth="1"/>
    <col min="3852" max="3852" width="13.85546875" style="1" customWidth="1"/>
    <col min="3853" max="3853" width="6.28515625" style="1" customWidth="1"/>
    <col min="3854" max="3854" width="12.7109375" style="1" customWidth="1"/>
    <col min="3855" max="3855" width="6.28515625" style="1" customWidth="1"/>
    <col min="3856" max="3856" width="13.28515625" style="1" customWidth="1"/>
    <col min="3857" max="3857" width="9.140625" style="1"/>
    <col min="3858" max="3858" width="13.28515625" style="1" customWidth="1"/>
    <col min="3859" max="3859" width="9.140625" style="1"/>
    <col min="3860" max="3860" width="13" style="1" customWidth="1"/>
    <col min="3861" max="3862" width="9.140625" style="1"/>
    <col min="3863" max="3863" width="13.7109375" style="1" customWidth="1"/>
    <col min="3864" max="4097" width="9.140625" style="1"/>
    <col min="4098" max="4098" width="10.140625" style="1" customWidth="1"/>
    <col min="4099" max="4102" width="9.140625" style="1"/>
    <col min="4103" max="4103" width="7" style="1" customWidth="1"/>
    <col min="4104" max="4104" width="8.140625" style="1" customWidth="1"/>
    <col min="4105" max="4105" width="14.7109375" style="1" customWidth="1"/>
    <col min="4106" max="4106" width="12.28515625" style="1" customWidth="1"/>
    <col min="4107" max="4107" width="16.7109375" style="1" customWidth="1"/>
    <col min="4108" max="4108" width="13.85546875" style="1" customWidth="1"/>
    <col min="4109" max="4109" width="6.28515625" style="1" customWidth="1"/>
    <col min="4110" max="4110" width="12.7109375" style="1" customWidth="1"/>
    <col min="4111" max="4111" width="6.28515625" style="1" customWidth="1"/>
    <col min="4112" max="4112" width="13.28515625" style="1" customWidth="1"/>
    <col min="4113" max="4113" width="9.140625" style="1"/>
    <col min="4114" max="4114" width="13.28515625" style="1" customWidth="1"/>
    <col min="4115" max="4115" width="9.140625" style="1"/>
    <col min="4116" max="4116" width="13" style="1" customWidth="1"/>
    <col min="4117" max="4118" width="9.140625" style="1"/>
    <col min="4119" max="4119" width="13.7109375" style="1" customWidth="1"/>
    <col min="4120" max="4353" width="9.140625" style="1"/>
    <col min="4354" max="4354" width="10.140625" style="1" customWidth="1"/>
    <col min="4355" max="4358" width="9.140625" style="1"/>
    <col min="4359" max="4359" width="7" style="1" customWidth="1"/>
    <col min="4360" max="4360" width="8.140625" style="1" customWidth="1"/>
    <col min="4361" max="4361" width="14.7109375" style="1" customWidth="1"/>
    <col min="4362" max="4362" width="12.28515625" style="1" customWidth="1"/>
    <col min="4363" max="4363" width="16.7109375" style="1" customWidth="1"/>
    <col min="4364" max="4364" width="13.85546875" style="1" customWidth="1"/>
    <col min="4365" max="4365" width="6.28515625" style="1" customWidth="1"/>
    <col min="4366" max="4366" width="12.7109375" style="1" customWidth="1"/>
    <col min="4367" max="4367" width="6.28515625" style="1" customWidth="1"/>
    <col min="4368" max="4368" width="13.28515625" style="1" customWidth="1"/>
    <col min="4369" max="4369" width="9.140625" style="1"/>
    <col min="4370" max="4370" width="13.28515625" style="1" customWidth="1"/>
    <col min="4371" max="4371" width="9.140625" style="1"/>
    <col min="4372" max="4372" width="13" style="1" customWidth="1"/>
    <col min="4373" max="4374" width="9.140625" style="1"/>
    <col min="4375" max="4375" width="13.7109375" style="1" customWidth="1"/>
    <col min="4376" max="4609" width="9.140625" style="1"/>
    <col min="4610" max="4610" width="10.140625" style="1" customWidth="1"/>
    <col min="4611" max="4614" width="9.140625" style="1"/>
    <col min="4615" max="4615" width="7" style="1" customWidth="1"/>
    <col min="4616" max="4616" width="8.140625" style="1" customWidth="1"/>
    <col min="4617" max="4617" width="14.7109375" style="1" customWidth="1"/>
    <col min="4618" max="4618" width="12.28515625" style="1" customWidth="1"/>
    <col min="4619" max="4619" width="16.7109375" style="1" customWidth="1"/>
    <col min="4620" max="4620" width="13.85546875" style="1" customWidth="1"/>
    <col min="4621" max="4621" width="6.28515625" style="1" customWidth="1"/>
    <col min="4622" max="4622" width="12.7109375" style="1" customWidth="1"/>
    <col min="4623" max="4623" width="6.28515625" style="1" customWidth="1"/>
    <col min="4624" max="4624" width="13.28515625" style="1" customWidth="1"/>
    <col min="4625" max="4625" width="9.140625" style="1"/>
    <col min="4626" max="4626" width="13.28515625" style="1" customWidth="1"/>
    <col min="4627" max="4627" width="9.140625" style="1"/>
    <col min="4628" max="4628" width="13" style="1" customWidth="1"/>
    <col min="4629" max="4630" width="9.140625" style="1"/>
    <col min="4631" max="4631" width="13.7109375" style="1" customWidth="1"/>
    <col min="4632" max="4865" width="9.140625" style="1"/>
    <col min="4866" max="4866" width="10.140625" style="1" customWidth="1"/>
    <col min="4867" max="4870" width="9.140625" style="1"/>
    <col min="4871" max="4871" width="7" style="1" customWidth="1"/>
    <col min="4872" max="4872" width="8.140625" style="1" customWidth="1"/>
    <col min="4873" max="4873" width="14.7109375" style="1" customWidth="1"/>
    <col min="4874" max="4874" width="12.28515625" style="1" customWidth="1"/>
    <col min="4875" max="4875" width="16.7109375" style="1" customWidth="1"/>
    <col min="4876" max="4876" width="13.85546875" style="1" customWidth="1"/>
    <col min="4877" max="4877" width="6.28515625" style="1" customWidth="1"/>
    <col min="4878" max="4878" width="12.7109375" style="1" customWidth="1"/>
    <col min="4879" max="4879" width="6.28515625" style="1" customWidth="1"/>
    <col min="4880" max="4880" width="13.28515625" style="1" customWidth="1"/>
    <col min="4881" max="4881" width="9.140625" style="1"/>
    <col min="4882" max="4882" width="13.28515625" style="1" customWidth="1"/>
    <col min="4883" max="4883" width="9.140625" style="1"/>
    <col min="4884" max="4884" width="13" style="1" customWidth="1"/>
    <col min="4885" max="4886" width="9.140625" style="1"/>
    <col min="4887" max="4887" width="13.7109375" style="1" customWidth="1"/>
    <col min="4888" max="5121" width="9.140625" style="1"/>
    <col min="5122" max="5122" width="10.140625" style="1" customWidth="1"/>
    <col min="5123" max="5126" width="9.140625" style="1"/>
    <col min="5127" max="5127" width="7" style="1" customWidth="1"/>
    <col min="5128" max="5128" width="8.140625" style="1" customWidth="1"/>
    <col min="5129" max="5129" width="14.7109375" style="1" customWidth="1"/>
    <col min="5130" max="5130" width="12.28515625" style="1" customWidth="1"/>
    <col min="5131" max="5131" width="16.7109375" style="1" customWidth="1"/>
    <col min="5132" max="5132" width="13.85546875" style="1" customWidth="1"/>
    <col min="5133" max="5133" width="6.28515625" style="1" customWidth="1"/>
    <col min="5134" max="5134" width="12.7109375" style="1" customWidth="1"/>
    <col min="5135" max="5135" width="6.28515625" style="1" customWidth="1"/>
    <col min="5136" max="5136" width="13.28515625" style="1" customWidth="1"/>
    <col min="5137" max="5137" width="9.140625" style="1"/>
    <col min="5138" max="5138" width="13.28515625" style="1" customWidth="1"/>
    <col min="5139" max="5139" width="9.140625" style="1"/>
    <col min="5140" max="5140" width="13" style="1" customWidth="1"/>
    <col min="5141" max="5142" width="9.140625" style="1"/>
    <col min="5143" max="5143" width="13.7109375" style="1" customWidth="1"/>
    <col min="5144" max="5377" width="9.140625" style="1"/>
    <col min="5378" max="5378" width="10.140625" style="1" customWidth="1"/>
    <col min="5379" max="5382" width="9.140625" style="1"/>
    <col min="5383" max="5383" width="7" style="1" customWidth="1"/>
    <col min="5384" max="5384" width="8.140625" style="1" customWidth="1"/>
    <col min="5385" max="5385" width="14.7109375" style="1" customWidth="1"/>
    <col min="5386" max="5386" width="12.28515625" style="1" customWidth="1"/>
    <col min="5387" max="5387" width="16.7109375" style="1" customWidth="1"/>
    <col min="5388" max="5388" width="13.85546875" style="1" customWidth="1"/>
    <col min="5389" max="5389" width="6.28515625" style="1" customWidth="1"/>
    <col min="5390" max="5390" width="12.7109375" style="1" customWidth="1"/>
    <col min="5391" max="5391" width="6.28515625" style="1" customWidth="1"/>
    <col min="5392" max="5392" width="13.28515625" style="1" customWidth="1"/>
    <col min="5393" max="5393" width="9.140625" style="1"/>
    <col min="5394" max="5394" width="13.28515625" style="1" customWidth="1"/>
    <col min="5395" max="5395" width="9.140625" style="1"/>
    <col min="5396" max="5396" width="13" style="1" customWidth="1"/>
    <col min="5397" max="5398" width="9.140625" style="1"/>
    <col min="5399" max="5399" width="13.7109375" style="1" customWidth="1"/>
    <col min="5400" max="5633" width="9.140625" style="1"/>
    <col min="5634" max="5634" width="10.140625" style="1" customWidth="1"/>
    <col min="5635" max="5638" width="9.140625" style="1"/>
    <col min="5639" max="5639" width="7" style="1" customWidth="1"/>
    <col min="5640" max="5640" width="8.140625" style="1" customWidth="1"/>
    <col min="5641" max="5641" width="14.7109375" style="1" customWidth="1"/>
    <col min="5642" max="5642" width="12.28515625" style="1" customWidth="1"/>
    <col min="5643" max="5643" width="16.7109375" style="1" customWidth="1"/>
    <col min="5644" max="5644" width="13.85546875" style="1" customWidth="1"/>
    <col min="5645" max="5645" width="6.28515625" style="1" customWidth="1"/>
    <col min="5646" max="5646" width="12.7109375" style="1" customWidth="1"/>
    <col min="5647" max="5647" width="6.28515625" style="1" customWidth="1"/>
    <col min="5648" max="5648" width="13.28515625" style="1" customWidth="1"/>
    <col min="5649" max="5649" width="9.140625" style="1"/>
    <col min="5650" max="5650" width="13.28515625" style="1" customWidth="1"/>
    <col min="5651" max="5651" width="9.140625" style="1"/>
    <col min="5652" max="5652" width="13" style="1" customWidth="1"/>
    <col min="5653" max="5654" width="9.140625" style="1"/>
    <col min="5655" max="5655" width="13.7109375" style="1" customWidth="1"/>
    <col min="5656" max="5889" width="9.140625" style="1"/>
    <col min="5890" max="5890" width="10.140625" style="1" customWidth="1"/>
    <col min="5891" max="5894" width="9.140625" style="1"/>
    <col min="5895" max="5895" width="7" style="1" customWidth="1"/>
    <col min="5896" max="5896" width="8.140625" style="1" customWidth="1"/>
    <col min="5897" max="5897" width="14.7109375" style="1" customWidth="1"/>
    <col min="5898" max="5898" width="12.28515625" style="1" customWidth="1"/>
    <col min="5899" max="5899" width="16.7109375" style="1" customWidth="1"/>
    <col min="5900" max="5900" width="13.85546875" style="1" customWidth="1"/>
    <col min="5901" max="5901" width="6.28515625" style="1" customWidth="1"/>
    <col min="5902" max="5902" width="12.7109375" style="1" customWidth="1"/>
    <col min="5903" max="5903" width="6.28515625" style="1" customWidth="1"/>
    <col min="5904" max="5904" width="13.28515625" style="1" customWidth="1"/>
    <col min="5905" max="5905" width="9.140625" style="1"/>
    <col min="5906" max="5906" width="13.28515625" style="1" customWidth="1"/>
    <col min="5907" max="5907" width="9.140625" style="1"/>
    <col min="5908" max="5908" width="13" style="1" customWidth="1"/>
    <col min="5909" max="5910" width="9.140625" style="1"/>
    <col min="5911" max="5911" width="13.7109375" style="1" customWidth="1"/>
    <col min="5912" max="6145" width="9.140625" style="1"/>
    <col min="6146" max="6146" width="10.140625" style="1" customWidth="1"/>
    <col min="6147" max="6150" width="9.140625" style="1"/>
    <col min="6151" max="6151" width="7" style="1" customWidth="1"/>
    <col min="6152" max="6152" width="8.140625" style="1" customWidth="1"/>
    <col min="6153" max="6153" width="14.7109375" style="1" customWidth="1"/>
    <col min="6154" max="6154" width="12.28515625" style="1" customWidth="1"/>
    <col min="6155" max="6155" width="16.7109375" style="1" customWidth="1"/>
    <col min="6156" max="6156" width="13.85546875" style="1" customWidth="1"/>
    <col min="6157" max="6157" width="6.28515625" style="1" customWidth="1"/>
    <col min="6158" max="6158" width="12.7109375" style="1" customWidth="1"/>
    <col min="6159" max="6159" width="6.28515625" style="1" customWidth="1"/>
    <col min="6160" max="6160" width="13.28515625" style="1" customWidth="1"/>
    <col min="6161" max="6161" width="9.140625" style="1"/>
    <col min="6162" max="6162" width="13.28515625" style="1" customWidth="1"/>
    <col min="6163" max="6163" width="9.140625" style="1"/>
    <col min="6164" max="6164" width="13" style="1" customWidth="1"/>
    <col min="6165" max="6166" width="9.140625" style="1"/>
    <col min="6167" max="6167" width="13.7109375" style="1" customWidth="1"/>
    <col min="6168" max="6401" width="9.140625" style="1"/>
    <col min="6402" max="6402" width="10.140625" style="1" customWidth="1"/>
    <col min="6403" max="6406" width="9.140625" style="1"/>
    <col min="6407" max="6407" width="7" style="1" customWidth="1"/>
    <col min="6408" max="6408" width="8.140625" style="1" customWidth="1"/>
    <col min="6409" max="6409" width="14.7109375" style="1" customWidth="1"/>
    <col min="6410" max="6410" width="12.28515625" style="1" customWidth="1"/>
    <col min="6411" max="6411" width="16.7109375" style="1" customWidth="1"/>
    <col min="6412" max="6412" width="13.85546875" style="1" customWidth="1"/>
    <col min="6413" max="6413" width="6.28515625" style="1" customWidth="1"/>
    <col min="6414" max="6414" width="12.7109375" style="1" customWidth="1"/>
    <col min="6415" max="6415" width="6.28515625" style="1" customWidth="1"/>
    <col min="6416" max="6416" width="13.28515625" style="1" customWidth="1"/>
    <col min="6417" max="6417" width="9.140625" style="1"/>
    <col min="6418" max="6418" width="13.28515625" style="1" customWidth="1"/>
    <col min="6419" max="6419" width="9.140625" style="1"/>
    <col min="6420" max="6420" width="13" style="1" customWidth="1"/>
    <col min="6421" max="6422" width="9.140625" style="1"/>
    <col min="6423" max="6423" width="13.7109375" style="1" customWidth="1"/>
    <col min="6424" max="6657" width="9.140625" style="1"/>
    <col min="6658" max="6658" width="10.140625" style="1" customWidth="1"/>
    <col min="6659" max="6662" width="9.140625" style="1"/>
    <col min="6663" max="6663" width="7" style="1" customWidth="1"/>
    <col min="6664" max="6664" width="8.140625" style="1" customWidth="1"/>
    <col min="6665" max="6665" width="14.7109375" style="1" customWidth="1"/>
    <col min="6666" max="6666" width="12.28515625" style="1" customWidth="1"/>
    <col min="6667" max="6667" width="16.7109375" style="1" customWidth="1"/>
    <col min="6668" max="6668" width="13.85546875" style="1" customWidth="1"/>
    <col min="6669" max="6669" width="6.28515625" style="1" customWidth="1"/>
    <col min="6670" max="6670" width="12.7109375" style="1" customWidth="1"/>
    <col min="6671" max="6671" width="6.28515625" style="1" customWidth="1"/>
    <col min="6672" max="6672" width="13.28515625" style="1" customWidth="1"/>
    <col min="6673" max="6673" width="9.140625" style="1"/>
    <col min="6674" max="6674" width="13.28515625" style="1" customWidth="1"/>
    <col min="6675" max="6675" width="9.140625" style="1"/>
    <col min="6676" max="6676" width="13" style="1" customWidth="1"/>
    <col min="6677" max="6678" width="9.140625" style="1"/>
    <col min="6679" max="6679" width="13.7109375" style="1" customWidth="1"/>
    <col min="6680" max="6913" width="9.140625" style="1"/>
    <col min="6914" max="6914" width="10.140625" style="1" customWidth="1"/>
    <col min="6915" max="6918" width="9.140625" style="1"/>
    <col min="6919" max="6919" width="7" style="1" customWidth="1"/>
    <col min="6920" max="6920" width="8.140625" style="1" customWidth="1"/>
    <col min="6921" max="6921" width="14.7109375" style="1" customWidth="1"/>
    <col min="6922" max="6922" width="12.28515625" style="1" customWidth="1"/>
    <col min="6923" max="6923" width="16.7109375" style="1" customWidth="1"/>
    <col min="6924" max="6924" width="13.85546875" style="1" customWidth="1"/>
    <col min="6925" max="6925" width="6.28515625" style="1" customWidth="1"/>
    <col min="6926" max="6926" width="12.7109375" style="1" customWidth="1"/>
    <col min="6927" max="6927" width="6.28515625" style="1" customWidth="1"/>
    <col min="6928" max="6928" width="13.28515625" style="1" customWidth="1"/>
    <col min="6929" max="6929" width="9.140625" style="1"/>
    <col min="6930" max="6930" width="13.28515625" style="1" customWidth="1"/>
    <col min="6931" max="6931" width="9.140625" style="1"/>
    <col min="6932" max="6932" width="13" style="1" customWidth="1"/>
    <col min="6933" max="6934" width="9.140625" style="1"/>
    <col min="6935" max="6935" width="13.7109375" style="1" customWidth="1"/>
    <col min="6936" max="7169" width="9.140625" style="1"/>
    <col min="7170" max="7170" width="10.140625" style="1" customWidth="1"/>
    <col min="7171" max="7174" width="9.140625" style="1"/>
    <col min="7175" max="7175" width="7" style="1" customWidth="1"/>
    <col min="7176" max="7176" width="8.140625" style="1" customWidth="1"/>
    <col min="7177" max="7177" width="14.7109375" style="1" customWidth="1"/>
    <col min="7178" max="7178" width="12.28515625" style="1" customWidth="1"/>
    <col min="7179" max="7179" width="16.7109375" style="1" customWidth="1"/>
    <col min="7180" max="7180" width="13.85546875" style="1" customWidth="1"/>
    <col min="7181" max="7181" width="6.28515625" style="1" customWidth="1"/>
    <col min="7182" max="7182" width="12.7109375" style="1" customWidth="1"/>
    <col min="7183" max="7183" width="6.28515625" style="1" customWidth="1"/>
    <col min="7184" max="7184" width="13.28515625" style="1" customWidth="1"/>
    <col min="7185" max="7185" width="9.140625" style="1"/>
    <col min="7186" max="7186" width="13.28515625" style="1" customWidth="1"/>
    <col min="7187" max="7187" width="9.140625" style="1"/>
    <col min="7188" max="7188" width="13" style="1" customWidth="1"/>
    <col min="7189" max="7190" width="9.140625" style="1"/>
    <col min="7191" max="7191" width="13.7109375" style="1" customWidth="1"/>
    <col min="7192" max="7425" width="9.140625" style="1"/>
    <col min="7426" max="7426" width="10.140625" style="1" customWidth="1"/>
    <col min="7427" max="7430" width="9.140625" style="1"/>
    <col min="7431" max="7431" width="7" style="1" customWidth="1"/>
    <col min="7432" max="7432" width="8.140625" style="1" customWidth="1"/>
    <col min="7433" max="7433" width="14.7109375" style="1" customWidth="1"/>
    <col min="7434" max="7434" width="12.28515625" style="1" customWidth="1"/>
    <col min="7435" max="7435" width="16.7109375" style="1" customWidth="1"/>
    <col min="7436" max="7436" width="13.85546875" style="1" customWidth="1"/>
    <col min="7437" max="7437" width="6.28515625" style="1" customWidth="1"/>
    <col min="7438" max="7438" width="12.7109375" style="1" customWidth="1"/>
    <col min="7439" max="7439" width="6.28515625" style="1" customWidth="1"/>
    <col min="7440" max="7440" width="13.28515625" style="1" customWidth="1"/>
    <col min="7441" max="7441" width="9.140625" style="1"/>
    <col min="7442" max="7442" width="13.28515625" style="1" customWidth="1"/>
    <col min="7443" max="7443" width="9.140625" style="1"/>
    <col min="7444" max="7444" width="13" style="1" customWidth="1"/>
    <col min="7445" max="7446" width="9.140625" style="1"/>
    <col min="7447" max="7447" width="13.7109375" style="1" customWidth="1"/>
    <col min="7448" max="7681" width="9.140625" style="1"/>
    <col min="7682" max="7682" width="10.140625" style="1" customWidth="1"/>
    <col min="7683" max="7686" width="9.140625" style="1"/>
    <col min="7687" max="7687" width="7" style="1" customWidth="1"/>
    <col min="7688" max="7688" width="8.140625" style="1" customWidth="1"/>
    <col min="7689" max="7689" width="14.7109375" style="1" customWidth="1"/>
    <col min="7690" max="7690" width="12.28515625" style="1" customWidth="1"/>
    <col min="7691" max="7691" width="16.7109375" style="1" customWidth="1"/>
    <col min="7692" max="7692" width="13.85546875" style="1" customWidth="1"/>
    <col min="7693" max="7693" width="6.28515625" style="1" customWidth="1"/>
    <col min="7694" max="7694" width="12.7109375" style="1" customWidth="1"/>
    <col min="7695" max="7695" width="6.28515625" style="1" customWidth="1"/>
    <col min="7696" max="7696" width="13.28515625" style="1" customWidth="1"/>
    <col min="7697" max="7697" width="9.140625" style="1"/>
    <col min="7698" max="7698" width="13.28515625" style="1" customWidth="1"/>
    <col min="7699" max="7699" width="9.140625" style="1"/>
    <col min="7700" max="7700" width="13" style="1" customWidth="1"/>
    <col min="7701" max="7702" width="9.140625" style="1"/>
    <col min="7703" max="7703" width="13.7109375" style="1" customWidth="1"/>
    <col min="7704" max="7937" width="9.140625" style="1"/>
    <col min="7938" max="7938" width="10.140625" style="1" customWidth="1"/>
    <col min="7939" max="7942" width="9.140625" style="1"/>
    <col min="7943" max="7943" width="7" style="1" customWidth="1"/>
    <col min="7944" max="7944" width="8.140625" style="1" customWidth="1"/>
    <col min="7945" max="7945" width="14.7109375" style="1" customWidth="1"/>
    <col min="7946" max="7946" width="12.28515625" style="1" customWidth="1"/>
    <col min="7947" max="7947" width="16.7109375" style="1" customWidth="1"/>
    <col min="7948" max="7948" width="13.85546875" style="1" customWidth="1"/>
    <col min="7949" max="7949" width="6.28515625" style="1" customWidth="1"/>
    <col min="7950" max="7950" width="12.7109375" style="1" customWidth="1"/>
    <col min="7951" max="7951" width="6.28515625" style="1" customWidth="1"/>
    <col min="7952" max="7952" width="13.28515625" style="1" customWidth="1"/>
    <col min="7953" max="7953" width="9.140625" style="1"/>
    <col min="7954" max="7954" width="13.28515625" style="1" customWidth="1"/>
    <col min="7955" max="7955" width="9.140625" style="1"/>
    <col min="7956" max="7956" width="13" style="1" customWidth="1"/>
    <col min="7957" max="7958" width="9.140625" style="1"/>
    <col min="7959" max="7959" width="13.7109375" style="1" customWidth="1"/>
    <col min="7960" max="8193" width="9.140625" style="1"/>
    <col min="8194" max="8194" width="10.140625" style="1" customWidth="1"/>
    <col min="8195" max="8198" width="9.140625" style="1"/>
    <col min="8199" max="8199" width="7" style="1" customWidth="1"/>
    <col min="8200" max="8200" width="8.140625" style="1" customWidth="1"/>
    <col min="8201" max="8201" width="14.7109375" style="1" customWidth="1"/>
    <col min="8202" max="8202" width="12.28515625" style="1" customWidth="1"/>
    <col min="8203" max="8203" width="16.7109375" style="1" customWidth="1"/>
    <col min="8204" max="8204" width="13.85546875" style="1" customWidth="1"/>
    <col min="8205" max="8205" width="6.28515625" style="1" customWidth="1"/>
    <col min="8206" max="8206" width="12.7109375" style="1" customWidth="1"/>
    <col min="8207" max="8207" width="6.28515625" style="1" customWidth="1"/>
    <col min="8208" max="8208" width="13.28515625" style="1" customWidth="1"/>
    <col min="8209" max="8209" width="9.140625" style="1"/>
    <col min="8210" max="8210" width="13.28515625" style="1" customWidth="1"/>
    <col min="8211" max="8211" width="9.140625" style="1"/>
    <col min="8212" max="8212" width="13" style="1" customWidth="1"/>
    <col min="8213" max="8214" width="9.140625" style="1"/>
    <col min="8215" max="8215" width="13.7109375" style="1" customWidth="1"/>
    <col min="8216" max="8449" width="9.140625" style="1"/>
    <col min="8450" max="8450" width="10.140625" style="1" customWidth="1"/>
    <col min="8451" max="8454" width="9.140625" style="1"/>
    <col min="8455" max="8455" width="7" style="1" customWidth="1"/>
    <col min="8456" max="8456" width="8.140625" style="1" customWidth="1"/>
    <col min="8457" max="8457" width="14.7109375" style="1" customWidth="1"/>
    <col min="8458" max="8458" width="12.28515625" style="1" customWidth="1"/>
    <col min="8459" max="8459" width="16.7109375" style="1" customWidth="1"/>
    <col min="8460" max="8460" width="13.85546875" style="1" customWidth="1"/>
    <col min="8461" max="8461" width="6.28515625" style="1" customWidth="1"/>
    <col min="8462" max="8462" width="12.7109375" style="1" customWidth="1"/>
    <col min="8463" max="8463" width="6.28515625" style="1" customWidth="1"/>
    <col min="8464" max="8464" width="13.28515625" style="1" customWidth="1"/>
    <col min="8465" max="8465" width="9.140625" style="1"/>
    <col min="8466" max="8466" width="13.28515625" style="1" customWidth="1"/>
    <col min="8467" max="8467" width="9.140625" style="1"/>
    <col min="8468" max="8468" width="13" style="1" customWidth="1"/>
    <col min="8469" max="8470" width="9.140625" style="1"/>
    <col min="8471" max="8471" width="13.7109375" style="1" customWidth="1"/>
    <col min="8472" max="8705" width="9.140625" style="1"/>
    <col min="8706" max="8706" width="10.140625" style="1" customWidth="1"/>
    <col min="8707" max="8710" width="9.140625" style="1"/>
    <col min="8711" max="8711" width="7" style="1" customWidth="1"/>
    <col min="8712" max="8712" width="8.140625" style="1" customWidth="1"/>
    <col min="8713" max="8713" width="14.7109375" style="1" customWidth="1"/>
    <col min="8714" max="8714" width="12.28515625" style="1" customWidth="1"/>
    <col min="8715" max="8715" width="16.7109375" style="1" customWidth="1"/>
    <col min="8716" max="8716" width="13.85546875" style="1" customWidth="1"/>
    <col min="8717" max="8717" width="6.28515625" style="1" customWidth="1"/>
    <col min="8718" max="8718" width="12.7109375" style="1" customWidth="1"/>
    <col min="8719" max="8719" width="6.28515625" style="1" customWidth="1"/>
    <col min="8720" max="8720" width="13.28515625" style="1" customWidth="1"/>
    <col min="8721" max="8721" width="9.140625" style="1"/>
    <col min="8722" max="8722" width="13.28515625" style="1" customWidth="1"/>
    <col min="8723" max="8723" width="9.140625" style="1"/>
    <col min="8724" max="8724" width="13" style="1" customWidth="1"/>
    <col min="8725" max="8726" width="9.140625" style="1"/>
    <col min="8727" max="8727" width="13.7109375" style="1" customWidth="1"/>
    <col min="8728" max="8961" width="9.140625" style="1"/>
    <col min="8962" max="8962" width="10.140625" style="1" customWidth="1"/>
    <col min="8963" max="8966" width="9.140625" style="1"/>
    <col min="8967" max="8967" width="7" style="1" customWidth="1"/>
    <col min="8968" max="8968" width="8.140625" style="1" customWidth="1"/>
    <col min="8969" max="8969" width="14.7109375" style="1" customWidth="1"/>
    <col min="8970" max="8970" width="12.28515625" style="1" customWidth="1"/>
    <col min="8971" max="8971" width="16.7109375" style="1" customWidth="1"/>
    <col min="8972" max="8972" width="13.85546875" style="1" customWidth="1"/>
    <col min="8973" max="8973" width="6.28515625" style="1" customWidth="1"/>
    <col min="8974" max="8974" width="12.7109375" style="1" customWidth="1"/>
    <col min="8975" max="8975" width="6.28515625" style="1" customWidth="1"/>
    <col min="8976" max="8976" width="13.28515625" style="1" customWidth="1"/>
    <col min="8977" max="8977" width="9.140625" style="1"/>
    <col min="8978" max="8978" width="13.28515625" style="1" customWidth="1"/>
    <col min="8979" max="8979" width="9.140625" style="1"/>
    <col min="8980" max="8980" width="13" style="1" customWidth="1"/>
    <col min="8981" max="8982" width="9.140625" style="1"/>
    <col min="8983" max="8983" width="13.7109375" style="1" customWidth="1"/>
    <col min="8984" max="9217" width="9.140625" style="1"/>
    <col min="9218" max="9218" width="10.140625" style="1" customWidth="1"/>
    <col min="9219" max="9222" width="9.140625" style="1"/>
    <col min="9223" max="9223" width="7" style="1" customWidth="1"/>
    <col min="9224" max="9224" width="8.140625" style="1" customWidth="1"/>
    <col min="9225" max="9225" width="14.7109375" style="1" customWidth="1"/>
    <col min="9226" max="9226" width="12.28515625" style="1" customWidth="1"/>
    <col min="9227" max="9227" width="16.7109375" style="1" customWidth="1"/>
    <col min="9228" max="9228" width="13.85546875" style="1" customWidth="1"/>
    <col min="9229" max="9229" width="6.28515625" style="1" customWidth="1"/>
    <col min="9230" max="9230" width="12.7109375" style="1" customWidth="1"/>
    <col min="9231" max="9231" width="6.28515625" style="1" customWidth="1"/>
    <col min="9232" max="9232" width="13.28515625" style="1" customWidth="1"/>
    <col min="9233" max="9233" width="9.140625" style="1"/>
    <col min="9234" max="9234" width="13.28515625" style="1" customWidth="1"/>
    <col min="9235" max="9235" width="9.140625" style="1"/>
    <col min="9236" max="9236" width="13" style="1" customWidth="1"/>
    <col min="9237" max="9238" width="9.140625" style="1"/>
    <col min="9239" max="9239" width="13.7109375" style="1" customWidth="1"/>
    <col min="9240" max="9473" width="9.140625" style="1"/>
    <col min="9474" max="9474" width="10.140625" style="1" customWidth="1"/>
    <col min="9475" max="9478" width="9.140625" style="1"/>
    <col min="9479" max="9479" width="7" style="1" customWidth="1"/>
    <col min="9480" max="9480" width="8.140625" style="1" customWidth="1"/>
    <col min="9481" max="9481" width="14.7109375" style="1" customWidth="1"/>
    <col min="9482" max="9482" width="12.28515625" style="1" customWidth="1"/>
    <col min="9483" max="9483" width="16.7109375" style="1" customWidth="1"/>
    <col min="9484" max="9484" width="13.85546875" style="1" customWidth="1"/>
    <col min="9485" max="9485" width="6.28515625" style="1" customWidth="1"/>
    <col min="9486" max="9486" width="12.7109375" style="1" customWidth="1"/>
    <col min="9487" max="9487" width="6.28515625" style="1" customWidth="1"/>
    <col min="9488" max="9488" width="13.28515625" style="1" customWidth="1"/>
    <col min="9489" max="9489" width="9.140625" style="1"/>
    <col min="9490" max="9490" width="13.28515625" style="1" customWidth="1"/>
    <col min="9491" max="9491" width="9.140625" style="1"/>
    <col min="9492" max="9492" width="13" style="1" customWidth="1"/>
    <col min="9493" max="9494" width="9.140625" style="1"/>
    <col min="9495" max="9495" width="13.7109375" style="1" customWidth="1"/>
    <col min="9496" max="9729" width="9.140625" style="1"/>
    <col min="9730" max="9730" width="10.140625" style="1" customWidth="1"/>
    <col min="9731" max="9734" width="9.140625" style="1"/>
    <col min="9735" max="9735" width="7" style="1" customWidth="1"/>
    <col min="9736" max="9736" width="8.140625" style="1" customWidth="1"/>
    <col min="9737" max="9737" width="14.7109375" style="1" customWidth="1"/>
    <col min="9738" max="9738" width="12.28515625" style="1" customWidth="1"/>
    <col min="9739" max="9739" width="16.7109375" style="1" customWidth="1"/>
    <col min="9740" max="9740" width="13.85546875" style="1" customWidth="1"/>
    <col min="9741" max="9741" width="6.28515625" style="1" customWidth="1"/>
    <col min="9742" max="9742" width="12.7109375" style="1" customWidth="1"/>
    <col min="9743" max="9743" width="6.28515625" style="1" customWidth="1"/>
    <col min="9744" max="9744" width="13.28515625" style="1" customWidth="1"/>
    <col min="9745" max="9745" width="9.140625" style="1"/>
    <col min="9746" max="9746" width="13.28515625" style="1" customWidth="1"/>
    <col min="9747" max="9747" width="9.140625" style="1"/>
    <col min="9748" max="9748" width="13" style="1" customWidth="1"/>
    <col min="9749" max="9750" width="9.140625" style="1"/>
    <col min="9751" max="9751" width="13.7109375" style="1" customWidth="1"/>
    <col min="9752" max="9985" width="9.140625" style="1"/>
    <col min="9986" max="9986" width="10.140625" style="1" customWidth="1"/>
    <col min="9987" max="9990" width="9.140625" style="1"/>
    <col min="9991" max="9991" width="7" style="1" customWidth="1"/>
    <col min="9992" max="9992" width="8.140625" style="1" customWidth="1"/>
    <col min="9993" max="9993" width="14.7109375" style="1" customWidth="1"/>
    <col min="9994" max="9994" width="12.28515625" style="1" customWidth="1"/>
    <col min="9995" max="9995" width="16.7109375" style="1" customWidth="1"/>
    <col min="9996" max="9996" width="13.85546875" style="1" customWidth="1"/>
    <col min="9997" max="9997" width="6.28515625" style="1" customWidth="1"/>
    <col min="9998" max="9998" width="12.7109375" style="1" customWidth="1"/>
    <col min="9999" max="9999" width="6.28515625" style="1" customWidth="1"/>
    <col min="10000" max="10000" width="13.28515625" style="1" customWidth="1"/>
    <col min="10001" max="10001" width="9.140625" style="1"/>
    <col min="10002" max="10002" width="13.28515625" style="1" customWidth="1"/>
    <col min="10003" max="10003" width="9.140625" style="1"/>
    <col min="10004" max="10004" width="13" style="1" customWidth="1"/>
    <col min="10005" max="10006" width="9.140625" style="1"/>
    <col min="10007" max="10007" width="13.7109375" style="1" customWidth="1"/>
    <col min="10008" max="10241" width="9.140625" style="1"/>
    <col min="10242" max="10242" width="10.140625" style="1" customWidth="1"/>
    <col min="10243" max="10246" width="9.140625" style="1"/>
    <col min="10247" max="10247" width="7" style="1" customWidth="1"/>
    <col min="10248" max="10248" width="8.140625" style="1" customWidth="1"/>
    <col min="10249" max="10249" width="14.7109375" style="1" customWidth="1"/>
    <col min="10250" max="10250" width="12.28515625" style="1" customWidth="1"/>
    <col min="10251" max="10251" width="16.7109375" style="1" customWidth="1"/>
    <col min="10252" max="10252" width="13.85546875" style="1" customWidth="1"/>
    <col min="10253" max="10253" width="6.28515625" style="1" customWidth="1"/>
    <col min="10254" max="10254" width="12.7109375" style="1" customWidth="1"/>
    <col min="10255" max="10255" width="6.28515625" style="1" customWidth="1"/>
    <col min="10256" max="10256" width="13.28515625" style="1" customWidth="1"/>
    <col min="10257" max="10257" width="9.140625" style="1"/>
    <col min="10258" max="10258" width="13.28515625" style="1" customWidth="1"/>
    <col min="10259" max="10259" width="9.140625" style="1"/>
    <col min="10260" max="10260" width="13" style="1" customWidth="1"/>
    <col min="10261" max="10262" width="9.140625" style="1"/>
    <col min="10263" max="10263" width="13.7109375" style="1" customWidth="1"/>
    <col min="10264" max="10497" width="9.140625" style="1"/>
    <col min="10498" max="10498" width="10.140625" style="1" customWidth="1"/>
    <col min="10499" max="10502" width="9.140625" style="1"/>
    <col min="10503" max="10503" width="7" style="1" customWidth="1"/>
    <col min="10504" max="10504" width="8.140625" style="1" customWidth="1"/>
    <col min="10505" max="10505" width="14.7109375" style="1" customWidth="1"/>
    <col min="10506" max="10506" width="12.28515625" style="1" customWidth="1"/>
    <col min="10507" max="10507" width="16.7109375" style="1" customWidth="1"/>
    <col min="10508" max="10508" width="13.85546875" style="1" customWidth="1"/>
    <col min="10509" max="10509" width="6.28515625" style="1" customWidth="1"/>
    <col min="10510" max="10510" width="12.7109375" style="1" customWidth="1"/>
    <col min="10511" max="10511" width="6.28515625" style="1" customWidth="1"/>
    <col min="10512" max="10512" width="13.28515625" style="1" customWidth="1"/>
    <col min="10513" max="10513" width="9.140625" style="1"/>
    <col min="10514" max="10514" width="13.28515625" style="1" customWidth="1"/>
    <col min="10515" max="10515" width="9.140625" style="1"/>
    <col min="10516" max="10516" width="13" style="1" customWidth="1"/>
    <col min="10517" max="10518" width="9.140625" style="1"/>
    <col min="10519" max="10519" width="13.7109375" style="1" customWidth="1"/>
    <col min="10520" max="10753" width="9.140625" style="1"/>
    <col min="10754" max="10754" width="10.140625" style="1" customWidth="1"/>
    <col min="10755" max="10758" width="9.140625" style="1"/>
    <col min="10759" max="10759" width="7" style="1" customWidth="1"/>
    <col min="10760" max="10760" width="8.140625" style="1" customWidth="1"/>
    <col min="10761" max="10761" width="14.7109375" style="1" customWidth="1"/>
    <col min="10762" max="10762" width="12.28515625" style="1" customWidth="1"/>
    <col min="10763" max="10763" width="16.7109375" style="1" customWidth="1"/>
    <col min="10764" max="10764" width="13.85546875" style="1" customWidth="1"/>
    <col min="10765" max="10765" width="6.28515625" style="1" customWidth="1"/>
    <col min="10766" max="10766" width="12.7109375" style="1" customWidth="1"/>
    <col min="10767" max="10767" width="6.28515625" style="1" customWidth="1"/>
    <col min="10768" max="10768" width="13.28515625" style="1" customWidth="1"/>
    <col min="10769" max="10769" width="9.140625" style="1"/>
    <col min="10770" max="10770" width="13.28515625" style="1" customWidth="1"/>
    <col min="10771" max="10771" width="9.140625" style="1"/>
    <col min="10772" max="10772" width="13" style="1" customWidth="1"/>
    <col min="10773" max="10774" width="9.140625" style="1"/>
    <col min="10775" max="10775" width="13.7109375" style="1" customWidth="1"/>
    <col min="10776" max="11009" width="9.140625" style="1"/>
    <col min="11010" max="11010" width="10.140625" style="1" customWidth="1"/>
    <col min="11011" max="11014" width="9.140625" style="1"/>
    <col min="11015" max="11015" width="7" style="1" customWidth="1"/>
    <col min="11016" max="11016" width="8.140625" style="1" customWidth="1"/>
    <col min="11017" max="11017" width="14.7109375" style="1" customWidth="1"/>
    <col min="11018" max="11018" width="12.28515625" style="1" customWidth="1"/>
    <col min="11019" max="11019" width="16.7109375" style="1" customWidth="1"/>
    <col min="11020" max="11020" width="13.85546875" style="1" customWidth="1"/>
    <col min="11021" max="11021" width="6.28515625" style="1" customWidth="1"/>
    <col min="11022" max="11022" width="12.7109375" style="1" customWidth="1"/>
    <col min="11023" max="11023" width="6.28515625" style="1" customWidth="1"/>
    <col min="11024" max="11024" width="13.28515625" style="1" customWidth="1"/>
    <col min="11025" max="11025" width="9.140625" style="1"/>
    <col min="11026" max="11026" width="13.28515625" style="1" customWidth="1"/>
    <col min="11027" max="11027" width="9.140625" style="1"/>
    <col min="11028" max="11028" width="13" style="1" customWidth="1"/>
    <col min="11029" max="11030" width="9.140625" style="1"/>
    <col min="11031" max="11031" width="13.7109375" style="1" customWidth="1"/>
    <col min="11032" max="11265" width="9.140625" style="1"/>
    <col min="11266" max="11266" width="10.140625" style="1" customWidth="1"/>
    <col min="11267" max="11270" width="9.140625" style="1"/>
    <col min="11271" max="11271" width="7" style="1" customWidth="1"/>
    <col min="11272" max="11272" width="8.140625" style="1" customWidth="1"/>
    <col min="11273" max="11273" width="14.7109375" style="1" customWidth="1"/>
    <col min="11274" max="11274" width="12.28515625" style="1" customWidth="1"/>
    <col min="11275" max="11275" width="16.7109375" style="1" customWidth="1"/>
    <col min="11276" max="11276" width="13.85546875" style="1" customWidth="1"/>
    <col min="11277" max="11277" width="6.28515625" style="1" customWidth="1"/>
    <col min="11278" max="11278" width="12.7109375" style="1" customWidth="1"/>
    <col min="11279" max="11279" width="6.28515625" style="1" customWidth="1"/>
    <col min="11280" max="11280" width="13.28515625" style="1" customWidth="1"/>
    <col min="11281" max="11281" width="9.140625" style="1"/>
    <col min="11282" max="11282" width="13.28515625" style="1" customWidth="1"/>
    <col min="11283" max="11283" width="9.140625" style="1"/>
    <col min="11284" max="11284" width="13" style="1" customWidth="1"/>
    <col min="11285" max="11286" width="9.140625" style="1"/>
    <col min="11287" max="11287" width="13.7109375" style="1" customWidth="1"/>
    <col min="11288" max="11521" width="9.140625" style="1"/>
    <col min="11522" max="11522" width="10.140625" style="1" customWidth="1"/>
    <col min="11523" max="11526" width="9.140625" style="1"/>
    <col min="11527" max="11527" width="7" style="1" customWidth="1"/>
    <col min="11528" max="11528" width="8.140625" style="1" customWidth="1"/>
    <col min="11529" max="11529" width="14.7109375" style="1" customWidth="1"/>
    <col min="11530" max="11530" width="12.28515625" style="1" customWidth="1"/>
    <col min="11531" max="11531" width="16.7109375" style="1" customWidth="1"/>
    <col min="11532" max="11532" width="13.85546875" style="1" customWidth="1"/>
    <col min="11533" max="11533" width="6.28515625" style="1" customWidth="1"/>
    <col min="11534" max="11534" width="12.7109375" style="1" customWidth="1"/>
    <col min="11535" max="11535" width="6.28515625" style="1" customWidth="1"/>
    <col min="11536" max="11536" width="13.28515625" style="1" customWidth="1"/>
    <col min="11537" max="11537" width="9.140625" style="1"/>
    <col min="11538" max="11538" width="13.28515625" style="1" customWidth="1"/>
    <col min="11539" max="11539" width="9.140625" style="1"/>
    <col min="11540" max="11540" width="13" style="1" customWidth="1"/>
    <col min="11541" max="11542" width="9.140625" style="1"/>
    <col min="11543" max="11543" width="13.7109375" style="1" customWidth="1"/>
    <col min="11544" max="11777" width="9.140625" style="1"/>
    <col min="11778" max="11778" width="10.140625" style="1" customWidth="1"/>
    <col min="11779" max="11782" width="9.140625" style="1"/>
    <col min="11783" max="11783" width="7" style="1" customWidth="1"/>
    <col min="11784" max="11784" width="8.140625" style="1" customWidth="1"/>
    <col min="11785" max="11785" width="14.7109375" style="1" customWidth="1"/>
    <col min="11786" max="11786" width="12.28515625" style="1" customWidth="1"/>
    <col min="11787" max="11787" width="16.7109375" style="1" customWidth="1"/>
    <col min="11788" max="11788" width="13.85546875" style="1" customWidth="1"/>
    <col min="11789" max="11789" width="6.28515625" style="1" customWidth="1"/>
    <col min="11790" max="11790" width="12.7109375" style="1" customWidth="1"/>
    <col min="11791" max="11791" width="6.28515625" style="1" customWidth="1"/>
    <col min="11792" max="11792" width="13.28515625" style="1" customWidth="1"/>
    <col min="11793" max="11793" width="9.140625" style="1"/>
    <col min="11794" max="11794" width="13.28515625" style="1" customWidth="1"/>
    <col min="11795" max="11795" width="9.140625" style="1"/>
    <col min="11796" max="11796" width="13" style="1" customWidth="1"/>
    <col min="11797" max="11798" width="9.140625" style="1"/>
    <col min="11799" max="11799" width="13.7109375" style="1" customWidth="1"/>
    <col min="11800" max="12033" width="9.140625" style="1"/>
    <col min="12034" max="12034" width="10.140625" style="1" customWidth="1"/>
    <col min="12035" max="12038" width="9.140625" style="1"/>
    <col min="12039" max="12039" width="7" style="1" customWidth="1"/>
    <col min="12040" max="12040" width="8.140625" style="1" customWidth="1"/>
    <col min="12041" max="12041" width="14.7109375" style="1" customWidth="1"/>
    <col min="12042" max="12042" width="12.28515625" style="1" customWidth="1"/>
    <col min="12043" max="12043" width="16.7109375" style="1" customWidth="1"/>
    <col min="12044" max="12044" width="13.85546875" style="1" customWidth="1"/>
    <col min="12045" max="12045" width="6.28515625" style="1" customWidth="1"/>
    <col min="12046" max="12046" width="12.7109375" style="1" customWidth="1"/>
    <col min="12047" max="12047" width="6.28515625" style="1" customWidth="1"/>
    <col min="12048" max="12048" width="13.28515625" style="1" customWidth="1"/>
    <col min="12049" max="12049" width="9.140625" style="1"/>
    <col min="12050" max="12050" width="13.28515625" style="1" customWidth="1"/>
    <col min="12051" max="12051" width="9.140625" style="1"/>
    <col min="12052" max="12052" width="13" style="1" customWidth="1"/>
    <col min="12053" max="12054" width="9.140625" style="1"/>
    <col min="12055" max="12055" width="13.7109375" style="1" customWidth="1"/>
    <col min="12056" max="12289" width="9.140625" style="1"/>
    <col min="12290" max="12290" width="10.140625" style="1" customWidth="1"/>
    <col min="12291" max="12294" width="9.140625" style="1"/>
    <col min="12295" max="12295" width="7" style="1" customWidth="1"/>
    <col min="12296" max="12296" width="8.140625" style="1" customWidth="1"/>
    <col min="12297" max="12297" width="14.7109375" style="1" customWidth="1"/>
    <col min="12298" max="12298" width="12.28515625" style="1" customWidth="1"/>
    <col min="12299" max="12299" width="16.7109375" style="1" customWidth="1"/>
    <col min="12300" max="12300" width="13.85546875" style="1" customWidth="1"/>
    <col min="12301" max="12301" width="6.28515625" style="1" customWidth="1"/>
    <col min="12302" max="12302" width="12.7109375" style="1" customWidth="1"/>
    <col min="12303" max="12303" width="6.28515625" style="1" customWidth="1"/>
    <col min="12304" max="12304" width="13.28515625" style="1" customWidth="1"/>
    <col min="12305" max="12305" width="9.140625" style="1"/>
    <col min="12306" max="12306" width="13.28515625" style="1" customWidth="1"/>
    <col min="12307" max="12307" width="9.140625" style="1"/>
    <col min="12308" max="12308" width="13" style="1" customWidth="1"/>
    <col min="12309" max="12310" width="9.140625" style="1"/>
    <col min="12311" max="12311" width="13.7109375" style="1" customWidth="1"/>
    <col min="12312" max="12545" width="9.140625" style="1"/>
    <col min="12546" max="12546" width="10.140625" style="1" customWidth="1"/>
    <col min="12547" max="12550" width="9.140625" style="1"/>
    <col min="12551" max="12551" width="7" style="1" customWidth="1"/>
    <col min="12552" max="12552" width="8.140625" style="1" customWidth="1"/>
    <col min="12553" max="12553" width="14.7109375" style="1" customWidth="1"/>
    <col min="12554" max="12554" width="12.28515625" style="1" customWidth="1"/>
    <col min="12555" max="12555" width="16.7109375" style="1" customWidth="1"/>
    <col min="12556" max="12556" width="13.85546875" style="1" customWidth="1"/>
    <col min="12557" max="12557" width="6.28515625" style="1" customWidth="1"/>
    <col min="12558" max="12558" width="12.7109375" style="1" customWidth="1"/>
    <col min="12559" max="12559" width="6.28515625" style="1" customWidth="1"/>
    <col min="12560" max="12560" width="13.28515625" style="1" customWidth="1"/>
    <col min="12561" max="12561" width="9.140625" style="1"/>
    <col min="12562" max="12562" width="13.28515625" style="1" customWidth="1"/>
    <col min="12563" max="12563" width="9.140625" style="1"/>
    <col min="12564" max="12564" width="13" style="1" customWidth="1"/>
    <col min="12565" max="12566" width="9.140625" style="1"/>
    <col min="12567" max="12567" width="13.7109375" style="1" customWidth="1"/>
    <col min="12568" max="12801" width="9.140625" style="1"/>
    <col min="12802" max="12802" width="10.140625" style="1" customWidth="1"/>
    <col min="12803" max="12806" width="9.140625" style="1"/>
    <col min="12807" max="12807" width="7" style="1" customWidth="1"/>
    <col min="12808" max="12808" width="8.140625" style="1" customWidth="1"/>
    <col min="12809" max="12809" width="14.7109375" style="1" customWidth="1"/>
    <col min="12810" max="12810" width="12.28515625" style="1" customWidth="1"/>
    <col min="12811" max="12811" width="16.7109375" style="1" customWidth="1"/>
    <col min="12812" max="12812" width="13.85546875" style="1" customWidth="1"/>
    <col min="12813" max="12813" width="6.28515625" style="1" customWidth="1"/>
    <col min="12814" max="12814" width="12.7109375" style="1" customWidth="1"/>
    <col min="12815" max="12815" width="6.28515625" style="1" customWidth="1"/>
    <col min="12816" max="12816" width="13.28515625" style="1" customWidth="1"/>
    <col min="12817" max="12817" width="9.140625" style="1"/>
    <col min="12818" max="12818" width="13.28515625" style="1" customWidth="1"/>
    <col min="12819" max="12819" width="9.140625" style="1"/>
    <col min="12820" max="12820" width="13" style="1" customWidth="1"/>
    <col min="12821" max="12822" width="9.140625" style="1"/>
    <col min="12823" max="12823" width="13.7109375" style="1" customWidth="1"/>
    <col min="12824" max="13057" width="9.140625" style="1"/>
    <col min="13058" max="13058" width="10.140625" style="1" customWidth="1"/>
    <col min="13059" max="13062" width="9.140625" style="1"/>
    <col min="13063" max="13063" width="7" style="1" customWidth="1"/>
    <col min="13064" max="13064" width="8.140625" style="1" customWidth="1"/>
    <col min="13065" max="13065" width="14.7109375" style="1" customWidth="1"/>
    <col min="13066" max="13066" width="12.28515625" style="1" customWidth="1"/>
    <col min="13067" max="13067" width="16.7109375" style="1" customWidth="1"/>
    <col min="13068" max="13068" width="13.85546875" style="1" customWidth="1"/>
    <col min="13069" max="13069" width="6.28515625" style="1" customWidth="1"/>
    <col min="13070" max="13070" width="12.7109375" style="1" customWidth="1"/>
    <col min="13071" max="13071" width="6.28515625" style="1" customWidth="1"/>
    <col min="13072" max="13072" width="13.28515625" style="1" customWidth="1"/>
    <col min="13073" max="13073" width="9.140625" style="1"/>
    <col min="13074" max="13074" width="13.28515625" style="1" customWidth="1"/>
    <col min="13075" max="13075" width="9.140625" style="1"/>
    <col min="13076" max="13076" width="13" style="1" customWidth="1"/>
    <col min="13077" max="13078" width="9.140625" style="1"/>
    <col min="13079" max="13079" width="13.7109375" style="1" customWidth="1"/>
    <col min="13080" max="13313" width="9.140625" style="1"/>
    <col min="13314" max="13314" width="10.140625" style="1" customWidth="1"/>
    <col min="13315" max="13318" width="9.140625" style="1"/>
    <col min="13319" max="13319" width="7" style="1" customWidth="1"/>
    <col min="13320" max="13320" width="8.140625" style="1" customWidth="1"/>
    <col min="13321" max="13321" width="14.7109375" style="1" customWidth="1"/>
    <col min="13322" max="13322" width="12.28515625" style="1" customWidth="1"/>
    <col min="13323" max="13323" width="16.7109375" style="1" customWidth="1"/>
    <col min="13324" max="13324" width="13.85546875" style="1" customWidth="1"/>
    <col min="13325" max="13325" width="6.28515625" style="1" customWidth="1"/>
    <col min="13326" max="13326" width="12.7109375" style="1" customWidth="1"/>
    <col min="13327" max="13327" width="6.28515625" style="1" customWidth="1"/>
    <col min="13328" max="13328" width="13.28515625" style="1" customWidth="1"/>
    <col min="13329" max="13329" width="9.140625" style="1"/>
    <col min="13330" max="13330" width="13.28515625" style="1" customWidth="1"/>
    <col min="13331" max="13331" width="9.140625" style="1"/>
    <col min="13332" max="13332" width="13" style="1" customWidth="1"/>
    <col min="13333" max="13334" width="9.140625" style="1"/>
    <col min="13335" max="13335" width="13.7109375" style="1" customWidth="1"/>
    <col min="13336" max="13569" width="9.140625" style="1"/>
    <col min="13570" max="13570" width="10.140625" style="1" customWidth="1"/>
    <col min="13571" max="13574" width="9.140625" style="1"/>
    <col min="13575" max="13575" width="7" style="1" customWidth="1"/>
    <col min="13576" max="13576" width="8.140625" style="1" customWidth="1"/>
    <col min="13577" max="13577" width="14.7109375" style="1" customWidth="1"/>
    <col min="13578" max="13578" width="12.28515625" style="1" customWidth="1"/>
    <col min="13579" max="13579" width="16.7109375" style="1" customWidth="1"/>
    <col min="13580" max="13580" width="13.85546875" style="1" customWidth="1"/>
    <col min="13581" max="13581" width="6.28515625" style="1" customWidth="1"/>
    <col min="13582" max="13582" width="12.7109375" style="1" customWidth="1"/>
    <col min="13583" max="13583" width="6.28515625" style="1" customWidth="1"/>
    <col min="13584" max="13584" width="13.28515625" style="1" customWidth="1"/>
    <col min="13585" max="13585" width="9.140625" style="1"/>
    <col min="13586" max="13586" width="13.28515625" style="1" customWidth="1"/>
    <col min="13587" max="13587" width="9.140625" style="1"/>
    <col min="13588" max="13588" width="13" style="1" customWidth="1"/>
    <col min="13589" max="13590" width="9.140625" style="1"/>
    <col min="13591" max="13591" width="13.7109375" style="1" customWidth="1"/>
    <col min="13592" max="13825" width="9.140625" style="1"/>
    <col min="13826" max="13826" width="10.140625" style="1" customWidth="1"/>
    <col min="13827" max="13830" width="9.140625" style="1"/>
    <col min="13831" max="13831" width="7" style="1" customWidth="1"/>
    <col min="13832" max="13832" width="8.140625" style="1" customWidth="1"/>
    <col min="13833" max="13833" width="14.7109375" style="1" customWidth="1"/>
    <col min="13834" max="13834" width="12.28515625" style="1" customWidth="1"/>
    <col min="13835" max="13835" width="16.7109375" style="1" customWidth="1"/>
    <col min="13836" max="13836" width="13.85546875" style="1" customWidth="1"/>
    <col min="13837" max="13837" width="6.28515625" style="1" customWidth="1"/>
    <col min="13838" max="13838" width="12.7109375" style="1" customWidth="1"/>
    <col min="13839" max="13839" width="6.28515625" style="1" customWidth="1"/>
    <col min="13840" max="13840" width="13.28515625" style="1" customWidth="1"/>
    <col min="13841" max="13841" width="9.140625" style="1"/>
    <col min="13842" max="13842" width="13.28515625" style="1" customWidth="1"/>
    <col min="13843" max="13843" width="9.140625" style="1"/>
    <col min="13844" max="13844" width="13" style="1" customWidth="1"/>
    <col min="13845" max="13846" width="9.140625" style="1"/>
    <col min="13847" max="13847" width="13.7109375" style="1" customWidth="1"/>
    <col min="13848" max="14081" width="9.140625" style="1"/>
    <col min="14082" max="14082" width="10.140625" style="1" customWidth="1"/>
    <col min="14083" max="14086" width="9.140625" style="1"/>
    <col min="14087" max="14087" width="7" style="1" customWidth="1"/>
    <col min="14088" max="14088" width="8.140625" style="1" customWidth="1"/>
    <col min="14089" max="14089" width="14.7109375" style="1" customWidth="1"/>
    <col min="14090" max="14090" width="12.28515625" style="1" customWidth="1"/>
    <col min="14091" max="14091" width="16.7109375" style="1" customWidth="1"/>
    <col min="14092" max="14092" width="13.85546875" style="1" customWidth="1"/>
    <col min="14093" max="14093" width="6.28515625" style="1" customWidth="1"/>
    <col min="14094" max="14094" width="12.7109375" style="1" customWidth="1"/>
    <col min="14095" max="14095" width="6.28515625" style="1" customWidth="1"/>
    <col min="14096" max="14096" width="13.28515625" style="1" customWidth="1"/>
    <col min="14097" max="14097" width="9.140625" style="1"/>
    <col min="14098" max="14098" width="13.28515625" style="1" customWidth="1"/>
    <col min="14099" max="14099" width="9.140625" style="1"/>
    <col min="14100" max="14100" width="13" style="1" customWidth="1"/>
    <col min="14101" max="14102" width="9.140625" style="1"/>
    <col min="14103" max="14103" width="13.7109375" style="1" customWidth="1"/>
    <col min="14104" max="14337" width="9.140625" style="1"/>
    <col min="14338" max="14338" width="10.140625" style="1" customWidth="1"/>
    <col min="14339" max="14342" width="9.140625" style="1"/>
    <col min="14343" max="14343" width="7" style="1" customWidth="1"/>
    <col min="14344" max="14344" width="8.140625" style="1" customWidth="1"/>
    <col min="14345" max="14345" width="14.7109375" style="1" customWidth="1"/>
    <col min="14346" max="14346" width="12.28515625" style="1" customWidth="1"/>
    <col min="14347" max="14347" width="16.7109375" style="1" customWidth="1"/>
    <col min="14348" max="14348" width="13.85546875" style="1" customWidth="1"/>
    <col min="14349" max="14349" width="6.28515625" style="1" customWidth="1"/>
    <col min="14350" max="14350" width="12.7109375" style="1" customWidth="1"/>
    <col min="14351" max="14351" width="6.28515625" style="1" customWidth="1"/>
    <col min="14352" max="14352" width="13.28515625" style="1" customWidth="1"/>
    <col min="14353" max="14353" width="9.140625" style="1"/>
    <col min="14354" max="14354" width="13.28515625" style="1" customWidth="1"/>
    <col min="14355" max="14355" width="9.140625" style="1"/>
    <col min="14356" max="14356" width="13" style="1" customWidth="1"/>
    <col min="14357" max="14358" width="9.140625" style="1"/>
    <col min="14359" max="14359" width="13.7109375" style="1" customWidth="1"/>
    <col min="14360" max="14593" width="9.140625" style="1"/>
    <col min="14594" max="14594" width="10.140625" style="1" customWidth="1"/>
    <col min="14595" max="14598" width="9.140625" style="1"/>
    <col min="14599" max="14599" width="7" style="1" customWidth="1"/>
    <col min="14600" max="14600" width="8.140625" style="1" customWidth="1"/>
    <col min="14601" max="14601" width="14.7109375" style="1" customWidth="1"/>
    <col min="14602" max="14602" width="12.28515625" style="1" customWidth="1"/>
    <col min="14603" max="14603" width="16.7109375" style="1" customWidth="1"/>
    <col min="14604" max="14604" width="13.85546875" style="1" customWidth="1"/>
    <col min="14605" max="14605" width="6.28515625" style="1" customWidth="1"/>
    <col min="14606" max="14606" width="12.7109375" style="1" customWidth="1"/>
    <col min="14607" max="14607" width="6.28515625" style="1" customWidth="1"/>
    <col min="14608" max="14608" width="13.28515625" style="1" customWidth="1"/>
    <col min="14609" max="14609" width="9.140625" style="1"/>
    <col min="14610" max="14610" width="13.28515625" style="1" customWidth="1"/>
    <col min="14611" max="14611" width="9.140625" style="1"/>
    <col min="14612" max="14612" width="13" style="1" customWidth="1"/>
    <col min="14613" max="14614" width="9.140625" style="1"/>
    <col min="14615" max="14615" width="13.7109375" style="1" customWidth="1"/>
    <col min="14616" max="14849" width="9.140625" style="1"/>
    <col min="14850" max="14850" width="10.140625" style="1" customWidth="1"/>
    <col min="14851" max="14854" width="9.140625" style="1"/>
    <col min="14855" max="14855" width="7" style="1" customWidth="1"/>
    <col min="14856" max="14856" width="8.140625" style="1" customWidth="1"/>
    <col min="14857" max="14857" width="14.7109375" style="1" customWidth="1"/>
    <col min="14858" max="14858" width="12.28515625" style="1" customWidth="1"/>
    <col min="14859" max="14859" width="16.7109375" style="1" customWidth="1"/>
    <col min="14860" max="14860" width="13.85546875" style="1" customWidth="1"/>
    <col min="14861" max="14861" width="6.28515625" style="1" customWidth="1"/>
    <col min="14862" max="14862" width="12.7109375" style="1" customWidth="1"/>
    <col min="14863" max="14863" width="6.28515625" style="1" customWidth="1"/>
    <col min="14864" max="14864" width="13.28515625" style="1" customWidth="1"/>
    <col min="14865" max="14865" width="9.140625" style="1"/>
    <col min="14866" max="14866" width="13.28515625" style="1" customWidth="1"/>
    <col min="14867" max="14867" width="9.140625" style="1"/>
    <col min="14868" max="14868" width="13" style="1" customWidth="1"/>
    <col min="14869" max="14870" width="9.140625" style="1"/>
    <col min="14871" max="14871" width="13.7109375" style="1" customWidth="1"/>
    <col min="14872" max="15105" width="9.140625" style="1"/>
    <col min="15106" max="15106" width="10.140625" style="1" customWidth="1"/>
    <col min="15107" max="15110" width="9.140625" style="1"/>
    <col min="15111" max="15111" width="7" style="1" customWidth="1"/>
    <col min="15112" max="15112" width="8.140625" style="1" customWidth="1"/>
    <col min="15113" max="15113" width="14.7109375" style="1" customWidth="1"/>
    <col min="15114" max="15114" width="12.28515625" style="1" customWidth="1"/>
    <col min="15115" max="15115" width="16.7109375" style="1" customWidth="1"/>
    <col min="15116" max="15116" width="13.85546875" style="1" customWidth="1"/>
    <col min="15117" max="15117" width="6.28515625" style="1" customWidth="1"/>
    <col min="15118" max="15118" width="12.7109375" style="1" customWidth="1"/>
    <col min="15119" max="15119" width="6.28515625" style="1" customWidth="1"/>
    <col min="15120" max="15120" width="13.28515625" style="1" customWidth="1"/>
    <col min="15121" max="15121" width="9.140625" style="1"/>
    <col min="15122" max="15122" width="13.28515625" style="1" customWidth="1"/>
    <col min="15123" max="15123" width="9.140625" style="1"/>
    <col min="15124" max="15124" width="13" style="1" customWidth="1"/>
    <col min="15125" max="15126" width="9.140625" style="1"/>
    <col min="15127" max="15127" width="13.7109375" style="1" customWidth="1"/>
    <col min="15128" max="15361" width="9.140625" style="1"/>
    <col min="15362" max="15362" width="10.140625" style="1" customWidth="1"/>
    <col min="15363" max="15366" width="9.140625" style="1"/>
    <col min="15367" max="15367" width="7" style="1" customWidth="1"/>
    <col min="15368" max="15368" width="8.140625" style="1" customWidth="1"/>
    <col min="15369" max="15369" width="14.7109375" style="1" customWidth="1"/>
    <col min="15370" max="15370" width="12.28515625" style="1" customWidth="1"/>
    <col min="15371" max="15371" width="16.7109375" style="1" customWidth="1"/>
    <col min="15372" max="15372" width="13.85546875" style="1" customWidth="1"/>
    <col min="15373" max="15373" width="6.28515625" style="1" customWidth="1"/>
    <col min="15374" max="15374" width="12.7109375" style="1" customWidth="1"/>
    <col min="15375" max="15375" width="6.28515625" style="1" customWidth="1"/>
    <col min="15376" max="15376" width="13.28515625" style="1" customWidth="1"/>
    <col min="15377" max="15377" width="9.140625" style="1"/>
    <col min="15378" max="15378" width="13.28515625" style="1" customWidth="1"/>
    <col min="15379" max="15379" width="9.140625" style="1"/>
    <col min="15380" max="15380" width="13" style="1" customWidth="1"/>
    <col min="15381" max="15382" width="9.140625" style="1"/>
    <col min="15383" max="15383" width="13.7109375" style="1" customWidth="1"/>
    <col min="15384" max="15617" width="9.140625" style="1"/>
    <col min="15618" max="15618" width="10.140625" style="1" customWidth="1"/>
    <col min="15619" max="15622" width="9.140625" style="1"/>
    <col min="15623" max="15623" width="7" style="1" customWidth="1"/>
    <col min="15624" max="15624" width="8.140625" style="1" customWidth="1"/>
    <col min="15625" max="15625" width="14.7109375" style="1" customWidth="1"/>
    <col min="15626" max="15626" width="12.28515625" style="1" customWidth="1"/>
    <col min="15627" max="15627" width="16.7109375" style="1" customWidth="1"/>
    <col min="15628" max="15628" width="13.85546875" style="1" customWidth="1"/>
    <col min="15629" max="15629" width="6.28515625" style="1" customWidth="1"/>
    <col min="15630" max="15630" width="12.7109375" style="1" customWidth="1"/>
    <col min="15631" max="15631" width="6.28515625" style="1" customWidth="1"/>
    <col min="15632" max="15632" width="13.28515625" style="1" customWidth="1"/>
    <col min="15633" max="15633" width="9.140625" style="1"/>
    <col min="15634" max="15634" width="13.28515625" style="1" customWidth="1"/>
    <col min="15635" max="15635" width="9.140625" style="1"/>
    <col min="15636" max="15636" width="13" style="1" customWidth="1"/>
    <col min="15637" max="15638" width="9.140625" style="1"/>
    <col min="15639" max="15639" width="13.7109375" style="1" customWidth="1"/>
    <col min="15640" max="15873" width="9.140625" style="1"/>
    <col min="15874" max="15874" width="10.140625" style="1" customWidth="1"/>
    <col min="15875" max="15878" width="9.140625" style="1"/>
    <col min="15879" max="15879" width="7" style="1" customWidth="1"/>
    <col min="15880" max="15880" width="8.140625" style="1" customWidth="1"/>
    <col min="15881" max="15881" width="14.7109375" style="1" customWidth="1"/>
    <col min="15882" max="15882" width="12.28515625" style="1" customWidth="1"/>
    <col min="15883" max="15883" width="16.7109375" style="1" customWidth="1"/>
    <col min="15884" max="15884" width="13.85546875" style="1" customWidth="1"/>
    <col min="15885" max="15885" width="6.28515625" style="1" customWidth="1"/>
    <col min="15886" max="15886" width="12.7109375" style="1" customWidth="1"/>
    <col min="15887" max="15887" width="6.28515625" style="1" customWidth="1"/>
    <col min="15888" max="15888" width="13.28515625" style="1" customWidth="1"/>
    <col min="15889" max="15889" width="9.140625" style="1"/>
    <col min="15890" max="15890" width="13.28515625" style="1" customWidth="1"/>
    <col min="15891" max="15891" width="9.140625" style="1"/>
    <col min="15892" max="15892" width="13" style="1" customWidth="1"/>
    <col min="15893" max="15894" width="9.140625" style="1"/>
    <col min="15895" max="15895" width="13.7109375" style="1" customWidth="1"/>
    <col min="15896" max="16129" width="9.140625" style="1"/>
    <col min="16130" max="16130" width="10.140625" style="1" customWidth="1"/>
    <col min="16131" max="16134" width="9.140625" style="1"/>
    <col min="16135" max="16135" width="7" style="1" customWidth="1"/>
    <col min="16136" max="16136" width="8.140625" style="1" customWidth="1"/>
    <col min="16137" max="16137" width="14.7109375" style="1" customWidth="1"/>
    <col min="16138" max="16138" width="12.28515625" style="1" customWidth="1"/>
    <col min="16139" max="16139" width="16.7109375" style="1" customWidth="1"/>
    <col min="16140" max="16140" width="13.85546875" style="1" customWidth="1"/>
    <col min="16141" max="16141" width="6.28515625" style="1" customWidth="1"/>
    <col min="16142" max="16142" width="12.7109375" style="1" customWidth="1"/>
    <col min="16143" max="16143" width="6.28515625" style="1" customWidth="1"/>
    <col min="16144" max="16144" width="13.28515625" style="1" customWidth="1"/>
    <col min="16145" max="16145" width="9.140625" style="1"/>
    <col min="16146" max="16146" width="13.28515625" style="1" customWidth="1"/>
    <col min="16147" max="16147" width="9.140625" style="1"/>
    <col min="16148" max="16148" width="13" style="1" customWidth="1"/>
    <col min="16149" max="16150" width="9.140625" style="1"/>
    <col min="16151" max="16151" width="13.7109375" style="1" customWidth="1"/>
    <col min="16152" max="16384" width="9.140625" style="1"/>
  </cols>
  <sheetData>
    <row r="1" spans="1:27"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7"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row>
    <row r="5" spans="1:27"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row>
    <row r="9" spans="1:27"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row>
    <row r="10" spans="1:27"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ht="27" x14ac:dyDescent="0.35">
      <c r="A12" s="31"/>
      <c r="B12" s="31"/>
      <c r="C12" s="31"/>
      <c r="D12" s="31"/>
      <c r="E12" s="31"/>
      <c r="F12" s="31"/>
      <c r="G12" s="31"/>
      <c r="H12" s="31"/>
      <c r="I12" s="31"/>
      <c r="J12" s="31"/>
      <c r="K12" s="31"/>
      <c r="L12" s="31"/>
      <c r="M12" s="31"/>
      <c r="N12" s="31"/>
      <c r="O12" s="109" t="s">
        <v>8</v>
      </c>
      <c r="P12" s="31"/>
      <c r="Q12" s="31"/>
      <c r="R12" s="31"/>
      <c r="S12" s="31"/>
      <c r="T12" s="31"/>
      <c r="U12" s="31"/>
      <c r="V12" s="31"/>
      <c r="W12" s="31"/>
      <c r="X12" s="31"/>
      <c r="Y12" s="31"/>
      <c r="Z12" s="31"/>
      <c r="AA12" s="31"/>
    </row>
    <row r="13" spans="1:27"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x14ac:dyDescent="0.25">
      <c r="A14" s="31"/>
      <c r="B14" s="31"/>
      <c r="C14" s="31"/>
      <c r="D14" s="31"/>
      <c r="E14" s="31"/>
      <c r="F14" s="31"/>
      <c r="G14" s="31"/>
      <c r="H14" s="31"/>
      <c r="I14" s="31"/>
      <c r="J14" s="31"/>
      <c r="K14" s="31"/>
      <c r="L14" s="31"/>
      <c r="M14" s="31"/>
      <c r="N14" s="31"/>
      <c r="O14" s="31"/>
      <c r="P14" s="197">
        <f>0.9899^(1/4)</f>
        <v>0.99746537982368377</v>
      </c>
      <c r="Q14" s="197"/>
      <c r="R14" s="31"/>
      <c r="S14" s="31"/>
      <c r="T14" s="31"/>
      <c r="U14" s="31"/>
      <c r="V14" s="31"/>
      <c r="W14" s="31"/>
      <c r="X14" s="31"/>
      <c r="Y14" s="31"/>
      <c r="Z14" s="31"/>
      <c r="AA14" s="31"/>
    </row>
    <row r="15" spans="1:27" x14ac:dyDescent="0.25">
      <c r="A15" s="31"/>
      <c r="B15" s="31"/>
      <c r="C15" s="31"/>
      <c r="D15" s="31"/>
      <c r="E15" s="31"/>
      <c r="F15" s="31"/>
      <c r="G15" s="31"/>
      <c r="H15" s="31"/>
      <c r="I15" s="31"/>
      <c r="J15" s="31"/>
      <c r="K15" s="31"/>
      <c r="L15" s="31"/>
      <c r="M15" s="31"/>
      <c r="N15" s="31"/>
      <c r="O15" s="31"/>
      <c r="P15" s="197"/>
      <c r="Q15" s="197"/>
      <c r="R15" s="31"/>
      <c r="S15" s="31"/>
      <c r="T15" s="31"/>
      <c r="U15" s="31"/>
      <c r="V15" s="31"/>
      <c r="W15" s="31"/>
      <c r="X15" s="31"/>
      <c r="Y15" s="31"/>
      <c r="Z15" s="31"/>
      <c r="AA15" s="31"/>
    </row>
    <row r="16" spans="1:27" x14ac:dyDescent="0.25">
      <c r="A16" s="31"/>
      <c r="B16" s="31"/>
      <c r="C16" s="31"/>
      <c r="D16" s="31"/>
      <c r="E16" s="31"/>
      <c r="F16" s="31"/>
      <c r="G16" s="31"/>
      <c r="H16" s="31"/>
      <c r="I16" s="31"/>
      <c r="J16" s="31"/>
      <c r="K16" s="31"/>
      <c r="L16" s="31"/>
      <c r="M16" s="31"/>
      <c r="N16" s="31"/>
      <c r="O16" s="31"/>
      <c r="P16" s="197"/>
      <c r="Q16" s="197"/>
      <c r="R16" s="31"/>
      <c r="S16" s="31"/>
      <c r="T16" s="31"/>
      <c r="U16" s="31"/>
      <c r="V16" s="31"/>
      <c r="W16" s="31"/>
      <c r="X16" s="31"/>
      <c r="Y16" s="31"/>
      <c r="Z16" s="31"/>
      <c r="AA16" s="31"/>
    </row>
    <row r="17" spans="1:27" x14ac:dyDescent="0.25">
      <c r="A17" s="31"/>
      <c r="B17" s="31"/>
      <c r="C17" s="31"/>
      <c r="D17" s="31"/>
      <c r="E17" s="31"/>
      <c r="F17" s="31"/>
      <c r="G17" s="31"/>
      <c r="H17" s="31"/>
      <c r="I17" s="31"/>
      <c r="J17" s="31"/>
      <c r="K17" s="31"/>
      <c r="L17" s="31"/>
      <c r="M17" s="31"/>
      <c r="N17" s="31"/>
      <c r="O17" s="31"/>
      <c r="P17" s="197"/>
      <c r="Q17" s="197"/>
      <c r="R17" s="31"/>
      <c r="S17" s="31"/>
      <c r="T17" s="31"/>
      <c r="U17" s="31"/>
      <c r="V17" s="31"/>
      <c r="W17" s="31"/>
      <c r="X17" s="31"/>
      <c r="Y17" s="31"/>
      <c r="Z17" s="31"/>
      <c r="AA17" s="31"/>
    </row>
    <row r="18" spans="1:27" x14ac:dyDescent="0.25">
      <c r="A18" s="31"/>
      <c r="B18" s="31"/>
      <c r="C18" s="31"/>
      <c r="D18" s="31"/>
      <c r="E18" s="31"/>
      <c r="F18" s="31"/>
      <c r="G18" s="31"/>
      <c r="H18" s="31"/>
      <c r="I18" s="31"/>
      <c r="J18" s="31"/>
      <c r="K18" s="31"/>
      <c r="L18" s="31"/>
      <c r="M18" s="31"/>
      <c r="N18" s="31"/>
      <c r="O18" s="31"/>
      <c r="P18" s="197"/>
      <c r="Q18" s="197"/>
      <c r="R18" s="31"/>
      <c r="S18" s="31"/>
      <c r="T18" s="31"/>
      <c r="U18" s="31"/>
      <c r="V18" s="31"/>
      <c r="W18" s="31"/>
      <c r="X18" s="31"/>
      <c r="Y18" s="31"/>
      <c r="Z18" s="31"/>
      <c r="AA18" s="31"/>
    </row>
    <row r="19" spans="1:27"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1:27" ht="23.25" customHeight="1" x14ac:dyDescent="0.25">
      <c r="A21" s="31"/>
      <c r="B21" s="31"/>
      <c r="C21" s="31"/>
      <c r="D21" s="31"/>
      <c r="E21" s="31"/>
      <c r="F21" s="31"/>
      <c r="G21" s="31"/>
      <c r="H21" s="31"/>
      <c r="I21" s="31"/>
      <c r="J21" s="31"/>
      <c r="K21" s="31"/>
      <c r="L21" s="31"/>
      <c r="M21" s="31"/>
      <c r="N21" s="31"/>
      <c r="P21" s="31"/>
      <c r="Q21" s="31"/>
      <c r="R21" s="31"/>
      <c r="S21" s="31"/>
      <c r="T21" s="31"/>
      <c r="U21" s="31"/>
      <c r="V21" s="31"/>
      <c r="W21" s="31"/>
      <c r="X21" s="31"/>
      <c r="Y21" s="31"/>
      <c r="Z21" s="31"/>
      <c r="AA21" s="31"/>
    </row>
    <row r="22" spans="1:27" ht="1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ht="15" customHeight="1" x14ac:dyDescent="0.25">
      <c r="A23" s="31"/>
      <c r="B23" s="31"/>
      <c r="C23" s="31"/>
      <c r="D23" s="31"/>
      <c r="E23" s="31"/>
      <c r="F23" s="31"/>
      <c r="G23" s="31"/>
      <c r="H23" s="31"/>
      <c r="I23" s="31"/>
      <c r="J23" s="31"/>
      <c r="K23" s="31"/>
      <c r="L23" s="31"/>
      <c r="M23" s="31"/>
      <c r="N23" s="31"/>
      <c r="O23" s="31"/>
      <c r="R23" s="31"/>
      <c r="S23" s="31"/>
      <c r="T23" s="31"/>
      <c r="U23" s="31"/>
      <c r="V23" s="31"/>
      <c r="W23" s="31"/>
      <c r="X23" s="31"/>
      <c r="Y23" s="31"/>
      <c r="Z23" s="31"/>
      <c r="AA23" s="31"/>
    </row>
    <row r="24" spans="1:27" ht="15" customHeight="1" x14ac:dyDescent="0.25">
      <c r="A24" s="31"/>
      <c r="B24" s="31"/>
      <c r="C24" s="31"/>
      <c r="D24" s="31"/>
      <c r="E24" s="31"/>
      <c r="F24" s="31"/>
      <c r="G24" s="31"/>
      <c r="H24" s="31"/>
      <c r="I24" s="31"/>
      <c r="J24" s="31"/>
      <c r="K24" s="31"/>
      <c r="L24" s="31"/>
      <c r="M24" s="31"/>
      <c r="N24" s="31"/>
      <c r="O24" s="31"/>
      <c r="R24" s="31"/>
      <c r="S24" s="31"/>
      <c r="T24" s="31"/>
      <c r="U24" s="31"/>
      <c r="V24" s="31"/>
      <c r="W24" s="31"/>
      <c r="X24" s="31"/>
      <c r="Y24" s="31"/>
      <c r="Z24" s="31"/>
      <c r="AA24" s="31"/>
    </row>
    <row r="25" spans="1:27" ht="15" customHeight="1" x14ac:dyDescent="0.25">
      <c r="A25" s="31"/>
      <c r="B25" s="31"/>
      <c r="C25" s="31"/>
      <c r="D25" s="31"/>
      <c r="E25" s="31"/>
      <c r="F25" s="31"/>
      <c r="G25" s="31"/>
      <c r="H25" s="31"/>
      <c r="I25" s="31"/>
      <c r="J25" s="31"/>
      <c r="K25" s="31"/>
      <c r="L25" s="31"/>
      <c r="M25" s="31"/>
      <c r="N25" s="31"/>
      <c r="O25" s="31"/>
      <c r="R25" s="31"/>
      <c r="S25" s="31"/>
      <c r="T25" s="31"/>
      <c r="U25" s="31"/>
      <c r="V25" s="31"/>
      <c r="W25" s="31"/>
      <c r="X25" s="31"/>
      <c r="Y25" s="31"/>
      <c r="Z25" s="31"/>
      <c r="AA25" s="31"/>
    </row>
    <row r="26" spans="1:27" ht="15" customHeight="1" x14ac:dyDescent="0.25">
      <c r="A26" s="31"/>
      <c r="B26" s="31"/>
      <c r="C26" s="31"/>
      <c r="D26" s="31"/>
      <c r="E26" s="31"/>
      <c r="F26" s="31"/>
      <c r="G26" s="31"/>
      <c r="H26" s="31"/>
      <c r="I26" s="31"/>
      <c r="J26" s="31"/>
      <c r="K26" s="31"/>
      <c r="L26" s="31"/>
      <c r="M26" s="31"/>
      <c r="N26" s="31"/>
      <c r="O26" s="200" t="s">
        <v>9</v>
      </c>
      <c r="R26" s="31"/>
      <c r="S26" s="31"/>
      <c r="T26" s="31"/>
      <c r="U26" s="31"/>
      <c r="V26" s="31"/>
      <c r="W26" s="31"/>
      <c r="X26" s="31"/>
      <c r="Y26" s="31"/>
      <c r="Z26" s="31"/>
      <c r="AA26" s="31"/>
    </row>
    <row r="27" spans="1:27" ht="15" customHeight="1" x14ac:dyDescent="0.25">
      <c r="A27" s="31"/>
      <c r="B27" s="31"/>
      <c r="C27" s="31"/>
      <c r="D27" s="31"/>
      <c r="E27" s="31"/>
      <c r="F27" s="31"/>
      <c r="G27" s="31"/>
      <c r="H27" s="31"/>
      <c r="I27" s="31"/>
      <c r="J27" s="31"/>
      <c r="K27" s="31"/>
      <c r="L27" s="31"/>
      <c r="M27" s="31"/>
      <c r="N27" s="31"/>
      <c r="O27" s="200"/>
      <c r="P27" s="195"/>
      <c r="Q27" s="195"/>
      <c r="R27" s="31"/>
      <c r="S27" s="31"/>
      <c r="T27" s="31"/>
      <c r="U27" s="31"/>
      <c r="V27" s="31"/>
      <c r="W27" s="31"/>
      <c r="X27" s="31"/>
      <c r="Y27" s="31"/>
      <c r="Z27" s="31"/>
      <c r="AA27" s="31"/>
    </row>
    <row r="28" spans="1:27" ht="45.75" customHeight="1" x14ac:dyDescent="0.25">
      <c r="A28" s="31"/>
      <c r="B28" s="31"/>
      <c r="C28" s="31"/>
      <c r="D28" s="31"/>
      <c r="E28" s="31"/>
      <c r="F28" s="31"/>
      <c r="G28" s="31"/>
      <c r="H28" s="31"/>
      <c r="I28" s="31"/>
      <c r="J28" s="31"/>
      <c r="K28" s="31"/>
      <c r="L28" s="31"/>
      <c r="M28" s="31"/>
      <c r="N28" s="31"/>
      <c r="O28" s="31"/>
      <c r="P28" s="195"/>
      <c r="Q28" s="195"/>
      <c r="R28" s="31"/>
      <c r="S28" s="31"/>
      <c r="T28" s="31"/>
      <c r="U28" s="31"/>
      <c r="V28" s="31"/>
      <c r="W28" s="31"/>
      <c r="X28" s="31"/>
      <c r="Y28" s="31"/>
      <c r="Z28" s="31"/>
      <c r="AA28" s="31"/>
    </row>
    <row r="29" spans="1:27" ht="45.7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row>
    <row r="30" spans="1:27" ht="4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row>
    <row r="31" spans="1:27" ht="14.4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row>
    <row r="32" spans="1:27" ht="31.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row>
    <row r="33" spans="1:27" ht="21.7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row>
    <row r="34" spans="1:27" ht="40.5" customHeight="1" x14ac:dyDescent="0.25">
      <c r="A34" s="77"/>
      <c r="B34" s="77"/>
      <c r="C34" s="77"/>
      <c r="D34" s="77"/>
      <c r="E34" s="77"/>
      <c r="F34" s="31"/>
      <c r="G34" s="31"/>
      <c r="H34" s="31"/>
      <c r="I34" s="31"/>
      <c r="J34" s="31"/>
      <c r="K34" s="31"/>
      <c r="L34" s="31"/>
      <c r="M34" s="31"/>
      <c r="N34" s="31"/>
      <c r="O34" s="31"/>
      <c r="P34" s="31"/>
      <c r="Q34" s="31"/>
      <c r="R34" s="31"/>
      <c r="S34" s="31"/>
      <c r="T34" s="31"/>
      <c r="U34" s="31"/>
      <c r="V34" s="31"/>
      <c r="W34" s="31"/>
      <c r="X34" s="201">
        <f>240*0.9836</f>
        <v>236.06400000000002</v>
      </c>
      <c r="Y34" s="201"/>
      <c r="Z34" s="201"/>
      <c r="AA34" s="201"/>
    </row>
    <row r="35" spans="1:27" ht="15" customHeight="1" x14ac:dyDescent="0.25">
      <c r="A35" s="77"/>
      <c r="B35" s="77"/>
      <c r="C35" s="77"/>
      <c r="D35" s="77"/>
      <c r="E35" s="77"/>
      <c r="F35" s="31"/>
      <c r="G35" s="31"/>
      <c r="H35" s="77"/>
      <c r="I35" s="77"/>
      <c r="J35" s="77"/>
      <c r="K35" s="77"/>
      <c r="L35" s="31"/>
      <c r="M35" s="31"/>
      <c r="N35" s="31"/>
      <c r="O35" s="31"/>
      <c r="P35" s="31"/>
      <c r="Q35" s="31"/>
      <c r="R35" s="31"/>
      <c r="S35" s="31"/>
      <c r="T35" s="31"/>
      <c r="U35" s="31"/>
      <c r="V35" s="31"/>
      <c r="W35" s="31"/>
      <c r="X35" s="201"/>
      <c r="Y35" s="201"/>
      <c r="Z35" s="201"/>
      <c r="AA35" s="201"/>
    </row>
    <row r="36" spans="1:27" ht="37.5" customHeight="1" x14ac:dyDescent="0.25">
      <c r="A36" s="77"/>
      <c r="B36" s="77"/>
      <c r="C36" s="77"/>
      <c r="D36" s="77"/>
      <c r="E36" s="77"/>
      <c r="F36" s="77"/>
      <c r="G36" s="77"/>
      <c r="H36" s="77"/>
      <c r="I36" s="77"/>
      <c r="J36" s="77"/>
      <c r="K36" s="77"/>
      <c r="L36" s="31"/>
      <c r="M36" s="31"/>
      <c r="N36" s="31"/>
      <c r="O36" s="31"/>
      <c r="P36" s="31"/>
      <c r="Q36" s="31"/>
      <c r="R36" s="31"/>
      <c r="S36" s="31"/>
      <c r="T36" s="31"/>
      <c r="U36" s="31"/>
      <c r="V36" s="31"/>
      <c r="W36" s="31"/>
      <c r="X36" s="31"/>
      <c r="Y36" s="31"/>
      <c r="Z36" s="31"/>
      <c r="AA36" s="31"/>
    </row>
    <row r="37" spans="1:27" ht="18.75" customHeight="1" x14ac:dyDescent="0.25">
      <c r="A37" s="77"/>
      <c r="B37" s="77"/>
      <c r="C37" s="77"/>
      <c r="D37" s="77"/>
      <c r="E37" s="77"/>
      <c r="F37" s="110">
        <v>121</v>
      </c>
      <c r="G37" s="111"/>
      <c r="H37" s="77"/>
      <c r="I37" s="77"/>
      <c r="J37" s="77"/>
      <c r="K37" s="77"/>
      <c r="L37" s="31"/>
      <c r="M37" s="31"/>
      <c r="N37" s="31"/>
      <c r="O37" s="31"/>
      <c r="P37" s="31"/>
      <c r="Q37" s="31"/>
      <c r="R37" s="31"/>
      <c r="S37" s="31"/>
      <c r="T37" s="31"/>
      <c r="U37" s="31"/>
      <c r="V37" s="31"/>
      <c r="W37" s="31"/>
      <c r="X37" s="31"/>
      <c r="Y37" s="31"/>
      <c r="Z37" s="31"/>
      <c r="AA37" s="31"/>
    </row>
    <row r="38" spans="1:27" ht="36.75" customHeight="1" x14ac:dyDescent="0.25">
      <c r="A38" s="77"/>
      <c r="B38" s="77"/>
      <c r="C38" s="77"/>
      <c r="D38" s="77"/>
      <c r="E38" s="77"/>
      <c r="F38" s="31"/>
      <c r="G38" s="31"/>
      <c r="H38" s="77"/>
      <c r="I38" s="77"/>
      <c r="J38" s="77"/>
      <c r="K38" s="77"/>
      <c r="L38" s="31"/>
      <c r="M38" s="31"/>
      <c r="N38" s="31"/>
      <c r="O38" s="31"/>
      <c r="P38" s="31"/>
      <c r="Q38" s="31"/>
      <c r="R38" s="31"/>
      <c r="S38" s="31"/>
      <c r="T38" s="31"/>
      <c r="U38" s="31"/>
      <c r="V38" s="31"/>
      <c r="W38" s="31"/>
      <c r="X38" s="201">
        <f>240-236.064</f>
        <v>3.936000000000007</v>
      </c>
      <c r="Y38" s="201"/>
      <c r="Z38" s="201"/>
      <c r="AA38" s="201"/>
    </row>
    <row r="39" spans="1:27" ht="21" customHeight="1" x14ac:dyDescent="0.25">
      <c r="A39" s="199"/>
      <c r="B39" s="199"/>
      <c r="C39" s="198"/>
      <c r="D39" s="199"/>
      <c r="E39" s="199"/>
      <c r="F39" s="198"/>
      <c r="G39" s="199"/>
      <c r="H39" s="199"/>
      <c r="I39" s="198"/>
      <c r="J39" s="199"/>
      <c r="K39" s="199"/>
      <c r="L39" s="198"/>
      <c r="M39" s="199"/>
      <c r="O39" s="31"/>
      <c r="P39" s="31"/>
      <c r="Q39" s="31"/>
      <c r="R39" s="31"/>
      <c r="S39" s="31"/>
      <c r="T39" s="31"/>
      <c r="U39" s="31"/>
      <c r="V39" s="31"/>
      <c r="W39" s="31"/>
      <c r="X39" s="201"/>
      <c r="Y39" s="201"/>
      <c r="Z39" s="201"/>
      <c r="AA39" s="201"/>
    </row>
    <row r="40" spans="1:27" ht="52.5" customHeight="1" x14ac:dyDescent="0.25">
      <c r="A40" s="199"/>
      <c r="B40" s="199"/>
      <c r="C40" s="198"/>
      <c r="D40" s="199"/>
      <c r="E40" s="199"/>
      <c r="F40" s="198"/>
      <c r="G40" s="199"/>
      <c r="H40" s="199"/>
      <c r="I40" s="198"/>
      <c r="J40" s="199"/>
      <c r="K40" s="199"/>
      <c r="L40" s="198"/>
      <c r="M40" s="199"/>
      <c r="N40" s="31"/>
      <c r="O40" s="31"/>
      <c r="P40" s="31"/>
      <c r="Q40" s="31"/>
      <c r="R40" s="31"/>
      <c r="S40" s="31"/>
      <c r="T40" s="31"/>
      <c r="U40" s="31"/>
      <c r="V40" s="31"/>
      <c r="W40" s="31"/>
      <c r="X40" s="31"/>
      <c r="Y40" s="31"/>
      <c r="Z40" s="31"/>
      <c r="AA40" s="31"/>
    </row>
    <row r="41" spans="1:27" ht="43.5" customHeight="1" x14ac:dyDescent="0.25">
      <c r="A41" s="31"/>
      <c r="B41" s="77"/>
      <c r="C41" s="77"/>
      <c r="D41" s="77"/>
      <c r="E41" s="77"/>
      <c r="F41" s="77"/>
      <c r="G41" s="77"/>
      <c r="H41" s="77"/>
      <c r="I41" s="77"/>
      <c r="J41" s="77"/>
      <c r="K41" s="77"/>
      <c r="L41" s="77"/>
      <c r="M41" s="31"/>
      <c r="N41" s="31"/>
      <c r="O41" s="31"/>
      <c r="P41" s="31"/>
      <c r="Q41" s="31"/>
      <c r="R41" s="31"/>
      <c r="S41" s="31"/>
      <c r="T41" s="31"/>
      <c r="U41" s="31"/>
      <c r="V41" s="31"/>
      <c r="W41" s="31"/>
      <c r="X41" s="178">
        <f>3.936/0.9836</f>
        <v>4.0016266775111831</v>
      </c>
      <c r="Y41" s="178"/>
      <c r="Z41" s="178"/>
      <c r="AA41" s="178"/>
    </row>
    <row r="42" spans="1:27" ht="25.5" customHeight="1" x14ac:dyDescent="0.25">
      <c r="A42" s="31"/>
      <c r="B42" s="77"/>
      <c r="C42" s="77"/>
      <c r="D42" s="77"/>
      <c r="E42" s="77"/>
      <c r="F42" s="77"/>
      <c r="G42" s="77"/>
      <c r="H42" s="77"/>
      <c r="I42" s="77"/>
      <c r="J42" s="196"/>
      <c r="K42" s="77"/>
      <c r="L42" s="77"/>
      <c r="M42" s="31"/>
      <c r="N42" s="31"/>
      <c r="O42" s="31"/>
      <c r="P42" s="31"/>
      <c r="Q42" s="31"/>
      <c r="R42" s="31"/>
      <c r="S42" s="31"/>
      <c r="T42" s="31"/>
      <c r="U42" s="31"/>
      <c r="V42" s="31"/>
      <c r="W42" s="31"/>
      <c r="X42" s="178"/>
      <c r="Y42" s="178"/>
      <c r="Z42" s="178"/>
      <c r="AA42" s="178"/>
    </row>
    <row r="43" spans="1:27" ht="40.5" customHeight="1" x14ac:dyDescent="0.25">
      <c r="A43" s="31"/>
      <c r="B43" s="77"/>
      <c r="C43" s="77"/>
      <c r="D43" s="77"/>
      <c r="E43" s="77"/>
      <c r="F43" s="77"/>
      <c r="G43" s="77"/>
      <c r="H43" s="77"/>
      <c r="I43" s="77"/>
      <c r="J43" s="196"/>
      <c r="K43" s="77"/>
      <c r="L43" s="77"/>
      <c r="M43" s="31"/>
      <c r="N43" s="31"/>
      <c r="O43" s="31"/>
      <c r="P43" s="31"/>
      <c r="Q43" s="31"/>
      <c r="R43" s="31"/>
      <c r="S43" s="31"/>
      <c r="T43" s="31"/>
      <c r="U43" s="31"/>
      <c r="V43" s="31"/>
      <c r="W43" s="31"/>
      <c r="X43" s="31"/>
      <c r="Y43" s="31"/>
      <c r="Z43" s="31"/>
      <c r="AA43" s="31"/>
    </row>
    <row r="44" spans="1:27" ht="27.75" customHeight="1" x14ac:dyDescent="0.25">
      <c r="B44" s="3"/>
      <c r="C44" s="3"/>
      <c r="D44" s="176"/>
      <c r="E44" s="176"/>
      <c r="F44" s="176"/>
      <c r="G44" s="176"/>
      <c r="H44" s="3"/>
      <c r="I44" s="3"/>
      <c r="J44" s="3"/>
      <c r="K44" s="3"/>
      <c r="L44" s="3"/>
    </row>
    <row r="45" spans="1:27" ht="27" customHeight="1" x14ac:dyDescent="0.25">
      <c r="B45" s="3"/>
      <c r="C45" s="3"/>
      <c r="D45" s="176"/>
      <c r="E45" s="176"/>
      <c r="F45" s="176"/>
      <c r="G45" s="176"/>
      <c r="H45" s="3"/>
      <c r="I45" s="3"/>
      <c r="J45" s="3"/>
      <c r="K45" s="3"/>
      <c r="L45" s="3"/>
      <c r="M45" s="3"/>
      <c r="N45" s="3"/>
      <c r="O45" s="3"/>
      <c r="P45" s="3"/>
    </row>
    <row r="46" spans="1:27" ht="15" customHeight="1" x14ac:dyDescent="0.25">
      <c r="B46" s="3"/>
      <c r="C46" s="3"/>
      <c r="D46" s="3"/>
      <c r="E46" s="3"/>
      <c r="F46" s="3"/>
      <c r="G46" s="3"/>
      <c r="H46" s="3"/>
      <c r="I46" s="3"/>
      <c r="J46" s="3"/>
      <c r="K46" s="3"/>
      <c r="L46" s="4"/>
      <c r="M46" s="6"/>
      <c r="N46" s="4"/>
      <c r="O46" s="4"/>
      <c r="P46" s="3"/>
    </row>
    <row r="47" spans="1:27" x14ac:dyDescent="0.25">
      <c r="L47" s="4"/>
      <c r="M47" s="6"/>
      <c r="N47" s="4"/>
      <c r="O47" s="4"/>
    </row>
    <row r="48" spans="1:27" x14ac:dyDescent="0.25">
      <c r="L48" s="4"/>
      <c r="M48" s="6"/>
      <c r="N48" s="4"/>
      <c r="O48" s="4"/>
    </row>
    <row r="49" spans="12:17" x14ac:dyDescent="0.25">
      <c r="L49" s="4"/>
      <c r="M49" s="6"/>
      <c r="N49" s="4"/>
      <c r="O49" s="4"/>
    </row>
    <row r="50" spans="12:17" x14ac:dyDescent="0.25">
      <c r="L50" s="4"/>
      <c r="M50" s="6"/>
      <c r="N50" s="4"/>
      <c r="O50" s="4"/>
    </row>
    <row r="51" spans="12:17" x14ac:dyDescent="0.25">
      <c r="L51" s="4"/>
      <c r="M51" s="5"/>
      <c r="N51" s="4"/>
      <c r="O51" s="4"/>
    </row>
    <row r="52" spans="12:17" x14ac:dyDescent="0.25">
      <c r="L52" s="4"/>
      <c r="M52" s="5"/>
      <c r="N52" s="4"/>
      <c r="O52" s="4"/>
    </row>
    <row r="55" spans="12:17" x14ac:dyDescent="0.25">
      <c r="Q55" s="27"/>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scale="4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3:X53"/>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7.7109375" style="1" customWidth="1"/>
    <col min="16" max="16" width="16.7109375" style="1" customWidth="1"/>
    <col min="17" max="17" width="13.85546875" style="1" customWidth="1"/>
    <col min="18" max="18" width="6.28515625" style="1" customWidth="1"/>
    <col min="19" max="20" width="12.7109375" style="1" customWidth="1"/>
    <col min="21" max="21" width="6.28515625" style="31" customWidth="1"/>
    <col min="22" max="22" width="13.28515625" style="1" customWidth="1"/>
    <col min="23" max="23" width="9.140625" style="1"/>
    <col min="24" max="24" width="13.28515625" style="1" customWidth="1"/>
    <col min="25" max="25" width="9.140625" style="1"/>
    <col min="26" max="26" width="13" style="1" bestFit="1" customWidth="1"/>
    <col min="27" max="28" width="9.140625" style="1"/>
    <col min="29" max="29" width="13.7109375" style="1" customWidth="1"/>
    <col min="30" max="263" width="9.140625" style="1"/>
    <col min="264" max="264" width="10.140625" style="1" bestFit="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bestFit="1" customWidth="1"/>
    <col min="283" max="284" width="9.140625" style="1"/>
    <col min="285" max="285" width="13.7109375" style="1" customWidth="1"/>
    <col min="286" max="519" width="9.140625" style="1"/>
    <col min="520" max="520" width="10.140625" style="1" bestFit="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bestFit="1" customWidth="1"/>
    <col min="539" max="540" width="9.140625" style="1"/>
    <col min="541" max="541" width="13.7109375" style="1" customWidth="1"/>
    <col min="542" max="775" width="9.140625" style="1"/>
    <col min="776" max="776" width="10.140625" style="1" bestFit="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bestFit="1" customWidth="1"/>
    <col min="795" max="796" width="9.140625" style="1"/>
    <col min="797" max="797" width="13.7109375" style="1" customWidth="1"/>
    <col min="798" max="1031" width="9.140625" style="1"/>
    <col min="1032" max="1032" width="10.140625" style="1" bestFit="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bestFit="1" customWidth="1"/>
    <col min="1051" max="1052" width="9.140625" style="1"/>
    <col min="1053" max="1053" width="13.7109375" style="1" customWidth="1"/>
    <col min="1054" max="1287" width="9.140625" style="1"/>
    <col min="1288" max="1288" width="10.140625" style="1" bestFit="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bestFit="1" customWidth="1"/>
    <col min="1307" max="1308" width="9.140625" style="1"/>
    <col min="1309" max="1309" width="13.7109375" style="1" customWidth="1"/>
    <col min="1310" max="1543" width="9.140625" style="1"/>
    <col min="1544" max="1544" width="10.140625" style="1" bestFit="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bestFit="1" customWidth="1"/>
    <col min="1563" max="1564" width="9.140625" style="1"/>
    <col min="1565" max="1565" width="13.7109375" style="1" customWidth="1"/>
    <col min="1566" max="1799" width="9.140625" style="1"/>
    <col min="1800" max="1800" width="10.140625" style="1" bestFit="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bestFit="1" customWidth="1"/>
    <col min="1819" max="1820" width="9.140625" style="1"/>
    <col min="1821" max="1821" width="13.7109375" style="1" customWidth="1"/>
    <col min="1822" max="2055" width="9.140625" style="1"/>
    <col min="2056" max="2056" width="10.140625" style="1" bestFit="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bestFit="1" customWidth="1"/>
    <col min="2075" max="2076" width="9.140625" style="1"/>
    <col min="2077" max="2077" width="13.7109375" style="1" customWidth="1"/>
    <col min="2078" max="2311" width="9.140625" style="1"/>
    <col min="2312" max="2312" width="10.140625" style="1" bestFit="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bestFit="1" customWidth="1"/>
    <col min="2331" max="2332" width="9.140625" style="1"/>
    <col min="2333" max="2333" width="13.7109375" style="1" customWidth="1"/>
    <col min="2334" max="2567" width="9.140625" style="1"/>
    <col min="2568" max="2568" width="10.140625" style="1" bestFit="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bestFit="1" customWidth="1"/>
    <col min="2587" max="2588" width="9.140625" style="1"/>
    <col min="2589" max="2589" width="13.7109375" style="1" customWidth="1"/>
    <col min="2590" max="2823" width="9.140625" style="1"/>
    <col min="2824" max="2824" width="10.140625" style="1" bestFit="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bestFit="1" customWidth="1"/>
    <col min="2843" max="2844" width="9.140625" style="1"/>
    <col min="2845" max="2845" width="13.7109375" style="1" customWidth="1"/>
    <col min="2846" max="3079" width="9.140625" style="1"/>
    <col min="3080" max="3080" width="10.140625" style="1" bestFit="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bestFit="1" customWidth="1"/>
    <col min="3099" max="3100" width="9.140625" style="1"/>
    <col min="3101" max="3101" width="13.7109375" style="1" customWidth="1"/>
    <col min="3102" max="3335" width="9.140625" style="1"/>
    <col min="3336" max="3336" width="10.140625" style="1" bestFit="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bestFit="1" customWidth="1"/>
    <col min="3355" max="3356" width="9.140625" style="1"/>
    <col min="3357" max="3357" width="13.7109375" style="1" customWidth="1"/>
    <col min="3358" max="3591" width="9.140625" style="1"/>
    <col min="3592" max="3592" width="10.140625" style="1" bestFit="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bestFit="1" customWidth="1"/>
    <col min="3611" max="3612" width="9.140625" style="1"/>
    <col min="3613" max="3613" width="13.7109375" style="1" customWidth="1"/>
    <col min="3614" max="3847" width="9.140625" style="1"/>
    <col min="3848" max="3848" width="10.140625" style="1" bestFit="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bestFit="1" customWidth="1"/>
    <col min="3867" max="3868" width="9.140625" style="1"/>
    <col min="3869" max="3869" width="13.7109375" style="1" customWidth="1"/>
    <col min="3870" max="4103" width="9.140625" style="1"/>
    <col min="4104" max="4104" width="10.140625" style="1" bestFit="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bestFit="1" customWidth="1"/>
    <col min="4123" max="4124" width="9.140625" style="1"/>
    <col min="4125" max="4125" width="13.7109375" style="1" customWidth="1"/>
    <col min="4126" max="4359" width="9.140625" style="1"/>
    <col min="4360" max="4360" width="10.140625" style="1" bestFit="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bestFit="1" customWidth="1"/>
    <col min="4379" max="4380" width="9.140625" style="1"/>
    <col min="4381" max="4381" width="13.7109375" style="1" customWidth="1"/>
    <col min="4382" max="4615" width="9.140625" style="1"/>
    <col min="4616" max="4616" width="10.140625" style="1" bestFit="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bestFit="1" customWidth="1"/>
    <col min="4635" max="4636" width="9.140625" style="1"/>
    <col min="4637" max="4637" width="13.7109375" style="1" customWidth="1"/>
    <col min="4638" max="4871" width="9.140625" style="1"/>
    <col min="4872" max="4872" width="10.140625" style="1" bestFit="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bestFit="1" customWidth="1"/>
    <col min="4891" max="4892" width="9.140625" style="1"/>
    <col min="4893" max="4893" width="13.7109375" style="1" customWidth="1"/>
    <col min="4894" max="5127" width="9.140625" style="1"/>
    <col min="5128" max="5128" width="10.140625" style="1" bestFit="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bestFit="1" customWidth="1"/>
    <col min="5147" max="5148" width="9.140625" style="1"/>
    <col min="5149" max="5149" width="13.7109375" style="1" customWidth="1"/>
    <col min="5150" max="5383" width="9.140625" style="1"/>
    <col min="5384" max="5384" width="10.140625" style="1" bestFit="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bestFit="1" customWidth="1"/>
    <col min="5403" max="5404" width="9.140625" style="1"/>
    <col min="5405" max="5405" width="13.7109375" style="1" customWidth="1"/>
    <col min="5406" max="5639" width="9.140625" style="1"/>
    <col min="5640" max="5640" width="10.140625" style="1" bestFit="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bestFit="1" customWidth="1"/>
    <col min="5659" max="5660" width="9.140625" style="1"/>
    <col min="5661" max="5661" width="13.7109375" style="1" customWidth="1"/>
    <col min="5662" max="5895" width="9.140625" style="1"/>
    <col min="5896" max="5896" width="10.140625" style="1" bestFit="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bestFit="1" customWidth="1"/>
    <col min="5915" max="5916" width="9.140625" style="1"/>
    <col min="5917" max="5917" width="13.7109375" style="1" customWidth="1"/>
    <col min="5918" max="6151" width="9.140625" style="1"/>
    <col min="6152" max="6152" width="10.140625" style="1" bestFit="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bestFit="1" customWidth="1"/>
    <col min="6171" max="6172" width="9.140625" style="1"/>
    <col min="6173" max="6173" width="13.7109375" style="1" customWidth="1"/>
    <col min="6174" max="6407" width="9.140625" style="1"/>
    <col min="6408" max="6408" width="10.140625" style="1" bestFit="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bestFit="1" customWidth="1"/>
    <col min="6427" max="6428" width="9.140625" style="1"/>
    <col min="6429" max="6429" width="13.7109375" style="1" customWidth="1"/>
    <col min="6430" max="6663" width="9.140625" style="1"/>
    <col min="6664" max="6664" width="10.140625" style="1" bestFit="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bestFit="1" customWidth="1"/>
    <col min="6683" max="6684" width="9.140625" style="1"/>
    <col min="6685" max="6685" width="13.7109375" style="1" customWidth="1"/>
    <col min="6686" max="6919" width="9.140625" style="1"/>
    <col min="6920" max="6920" width="10.140625" style="1" bestFit="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bestFit="1" customWidth="1"/>
    <col min="6939" max="6940" width="9.140625" style="1"/>
    <col min="6941" max="6941" width="13.7109375" style="1" customWidth="1"/>
    <col min="6942" max="7175" width="9.140625" style="1"/>
    <col min="7176" max="7176" width="10.140625" style="1" bestFit="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bestFit="1" customWidth="1"/>
    <col min="7195" max="7196" width="9.140625" style="1"/>
    <col min="7197" max="7197" width="13.7109375" style="1" customWidth="1"/>
    <col min="7198" max="7431" width="9.140625" style="1"/>
    <col min="7432" max="7432" width="10.140625" style="1" bestFit="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bestFit="1" customWidth="1"/>
    <col min="7451" max="7452" width="9.140625" style="1"/>
    <col min="7453" max="7453" width="13.7109375" style="1" customWidth="1"/>
    <col min="7454" max="7687" width="9.140625" style="1"/>
    <col min="7688" max="7688" width="10.140625" style="1" bestFit="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bestFit="1" customWidth="1"/>
    <col min="7707" max="7708" width="9.140625" style="1"/>
    <col min="7709" max="7709" width="13.7109375" style="1" customWidth="1"/>
    <col min="7710" max="7943" width="9.140625" style="1"/>
    <col min="7944" max="7944" width="10.140625" style="1" bestFit="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bestFit="1" customWidth="1"/>
    <col min="7963" max="7964" width="9.140625" style="1"/>
    <col min="7965" max="7965" width="13.7109375" style="1" customWidth="1"/>
    <col min="7966" max="8199" width="9.140625" style="1"/>
    <col min="8200" max="8200" width="10.140625" style="1" bestFit="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bestFit="1" customWidth="1"/>
    <col min="8219" max="8220" width="9.140625" style="1"/>
    <col min="8221" max="8221" width="13.7109375" style="1" customWidth="1"/>
    <col min="8222" max="8455" width="9.140625" style="1"/>
    <col min="8456" max="8456" width="10.140625" style="1" bestFit="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bestFit="1" customWidth="1"/>
    <col min="8475" max="8476" width="9.140625" style="1"/>
    <col min="8477" max="8477" width="13.7109375" style="1" customWidth="1"/>
    <col min="8478" max="8711" width="9.140625" style="1"/>
    <col min="8712" max="8712" width="10.140625" style="1" bestFit="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bestFit="1" customWidth="1"/>
    <col min="8731" max="8732" width="9.140625" style="1"/>
    <col min="8733" max="8733" width="13.7109375" style="1" customWidth="1"/>
    <col min="8734" max="8967" width="9.140625" style="1"/>
    <col min="8968" max="8968" width="10.140625" style="1" bestFit="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bestFit="1" customWidth="1"/>
    <col min="8987" max="8988" width="9.140625" style="1"/>
    <col min="8989" max="8989" width="13.7109375" style="1" customWidth="1"/>
    <col min="8990" max="9223" width="9.140625" style="1"/>
    <col min="9224" max="9224" width="10.140625" style="1" bestFit="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bestFit="1" customWidth="1"/>
    <col min="9243" max="9244" width="9.140625" style="1"/>
    <col min="9245" max="9245" width="13.7109375" style="1" customWidth="1"/>
    <col min="9246" max="9479" width="9.140625" style="1"/>
    <col min="9480" max="9480" width="10.140625" style="1" bestFit="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bestFit="1" customWidth="1"/>
    <col min="9499" max="9500" width="9.140625" style="1"/>
    <col min="9501" max="9501" width="13.7109375" style="1" customWidth="1"/>
    <col min="9502" max="9735" width="9.140625" style="1"/>
    <col min="9736" max="9736" width="10.140625" style="1" bestFit="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bestFit="1" customWidth="1"/>
    <col min="9755" max="9756" width="9.140625" style="1"/>
    <col min="9757" max="9757" width="13.7109375" style="1" customWidth="1"/>
    <col min="9758" max="9991" width="9.140625" style="1"/>
    <col min="9992" max="9992" width="10.140625" style="1" bestFit="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bestFit="1" customWidth="1"/>
    <col min="10011" max="10012" width="9.140625" style="1"/>
    <col min="10013" max="10013" width="13.7109375" style="1" customWidth="1"/>
    <col min="10014" max="10247" width="9.140625" style="1"/>
    <col min="10248" max="10248" width="10.140625" style="1" bestFit="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bestFit="1" customWidth="1"/>
    <col min="10267" max="10268" width="9.140625" style="1"/>
    <col min="10269" max="10269" width="13.7109375" style="1" customWidth="1"/>
    <col min="10270" max="10503" width="9.140625" style="1"/>
    <col min="10504" max="10504" width="10.140625" style="1" bestFit="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bestFit="1" customWidth="1"/>
    <col min="10523" max="10524" width="9.140625" style="1"/>
    <col min="10525" max="10525" width="13.7109375" style="1" customWidth="1"/>
    <col min="10526" max="10759" width="9.140625" style="1"/>
    <col min="10760" max="10760" width="10.140625" style="1" bestFit="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bestFit="1" customWidth="1"/>
    <col min="10779" max="10780" width="9.140625" style="1"/>
    <col min="10781" max="10781" width="13.7109375" style="1" customWidth="1"/>
    <col min="10782" max="11015" width="9.140625" style="1"/>
    <col min="11016" max="11016" width="10.140625" style="1" bestFit="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bestFit="1" customWidth="1"/>
    <col min="11035" max="11036" width="9.140625" style="1"/>
    <col min="11037" max="11037" width="13.7109375" style="1" customWidth="1"/>
    <col min="11038" max="11271" width="9.140625" style="1"/>
    <col min="11272" max="11272" width="10.140625" style="1" bestFit="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bestFit="1" customWidth="1"/>
    <col min="11291" max="11292" width="9.140625" style="1"/>
    <col min="11293" max="11293" width="13.7109375" style="1" customWidth="1"/>
    <col min="11294" max="11527" width="9.140625" style="1"/>
    <col min="11528" max="11528" width="10.140625" style="1" bestFit="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bestFit="1" customWidth="1"/>
    <col min="11547" max="11548" width="9.140625" style="1"/>
    <col min="11549" max="11549" width="13.7109375" style="1" customWidth="1"/>
    <col min="11550" max="11783" width="9.140625" style="1"/>
    <col min="11784" max="11784" width="10.140625" style="1" bestFit="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bestFit="1" customWidth="1"/>
    <col min="11803" max="11804" width="9.140625" style="1"/>
    <col min="11805" max="11805" width="13.7109375" style="1" customWidth="1"/>
    <col min="11806" max="12039" width="9.140625" style="1"/>
    <col min="12040" max="12040" width="10.140625" style="1" bestFit="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bestFit="1" customWidth="1"/>
    <col min="12059" max="12060" width="9.140625" style="1"/>
    <col min="12061" max="12061" width="13.7109375" style="1" customWidth="1"/>
    <col min="12062" max="12295" width="9.140625" style="1"/>
    <col min="12296" max="12296" width="10.140625" style="1" bestFit="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bestFit="1" customWidth="1"/>
    <col min="12315" max="12316" width="9.140625" style="1"/>
    <col min="12317" max="12317" width="13.7109375" style="1" customWidth="1"/>
    <col min="12318" max="12551" width="9.140625" style="1"/>
    <col min="12552" max="12552" width="10.140625" style="1" bestFit="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bestFit="1" customWidth="1"/>
    <col min="12571" max="12572" width="9.140625" style="1"/>
    <col min="12573" max="12573" width="13.7109375" style="1" customWidth="1"/>
    <col min="12574" max="12807" width="9.140625" style="1"/>
    <col min="12808" max="12808" width="10.140625" style="1" bestFit="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bestFit="1" customWidth="1"/>
    <col min="12827" max="12828" width="9.140625" style="1"/>
    <col min="12829" max="12829" width="13.7109375" style="1" customWidth="1"/>
    <col min="12830" max="13063" width="9.140625" style="1"/>
    <col min="13064" max="13064" width="10.140625" style="1" bestFit="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bestFit="1" customWidth="1"/>
    <col min="13083" max="13084" width="9.140625" style="1"/>
    <col min="13085" max="13085" width="13.7109375" style="1" customWidth="1"/>
    <col min="13086" max="13319" width="9.140625" style="1"/>
    <col min="13320" max="13320" width="10.140625" style="1" bestFit="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bestFit="1" customWidth="1"/>
    <col min="13339" max="13340" width="9.140625" style="1"/>
    <col min="13341" max="13341" width="13.7109375" style="1" customWidth="1"/>
    <col min="13342" max="13575" width="9.140625" style="1"/>
    <col min="13576" max="13576" width="10.140625" style="1" bestFit="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bestFit="1" customWidth="1"/>
    <col min="13595" max="13596" width="9.140625" style="1"/>
    <col min="13597" max="13597" width="13.7109375" style="1" customWidth="1"/>
    <col min="13598" max="13831" width="9.140625" style="1"/>
    <col min="13832" max="13832" width="10.140625" style="1" bestFit="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bestFit="1" customWidth="1"/>
    <col min="13851" max="13852" width="9.140625" style="1"/>
    <col min="13853" max="13853" width="13.7109375" style="1" customWidth="1"/>
    <col min="13854" max="14087" width="9.140625" style="1"/>
    <col min="14088" max="14088" width="10.140625" style="1" bestFit="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bestFit="1" customWidth="1"/>
    <col min="14107" max="14108" width="9.140625" style="1"/>
    <col min="14109" max="14109" width="13.7109375" style="1" customWidth="1"/>
    <col min="14110" max="14343" width="9.140625" style="1"/>
    <col min="14344" max="14344" width="10.140625" style="1" bestFit="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bestFit="1" customWidth="1"/>
    <col min="14363" max="14364" width="9.140625" style="1"/>
    <col min="14365" max="14365" width="13.7109375" style="1" customWidth="1"/>
    <col min="14366" max="14599" width="9.140625" style="1"/>
    <col min="14600" max="14600" width="10.140625" style="1" bestFit="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bestFit="1" customWidth="1"/>
    <col min="14619" max="14620" width="9.140625" style="1"/>
    <col min="14621" max="14621" width="13.7109375" style="1" customWidth="1"/>
    <col min="14622" max="14855" width="9.140625" style="1"/>
    <col min="14856" max="14856" width="10.140625" style="1" bestFit="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bestFit="1" customWidth="1"/>
    <col min="14875" max="14876" width="9.140625" style="1"/>
    <col min="14877" max="14877" width="13.7109375" style="1" customWidth="1"/>
    <col min="14878" max="15111" width="9.140625" style="1"/>
    <col min="15112" max="15112" width="10.140625" style="1" bestFit="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bestFit="1" customWidth="1"/>
    <col min="15131" max="15132" width="9.140625" style="1"/>
    <col min="15133" max="15133" width="13.7109375" style="1" customWidth="1"/>
    <col min="15134" max="15367" width="9.140625" style="1"/>
    <col min="15368" max="15368" width="10.140625" style="1" bestFit="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bestFit="1" customWidth="1"/>
    <col min="15387" max="15388" width="9.140625" style="1"/>
    <col min="15389" max="15389" width="13.7109375" style="1" customWidth="1"/>
    <col min="15390" max="15623" width="9.140625" style="1"/>
    <col min="15624" max="15624" width="10.140625" style="1" bestFit="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bestFit="1" customWidth="1"/>
    <col min="15643" max="15644" width="9.140625" style="1"/>
    <col min="15645" max="15645" width="13.7109375" style="1" customWidth="1"/>
    <col min="15646" max="15879" width="9.140625" style="1"/>
    <col min="15880" max="15880" width="10.140625" style="1" bestFit="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bestFit="1" customWidth="1"/>
    <col min="15899" max="15900" width="9.140625" style="1"/>
    <col min="15901" max="15901" width="13.7109375" style="1" customWidth="1"/>
    <col min="15902" max="16135" width="9.140625" style="1"/>
    <col min="16136" max="16136" width="10.140625" style="1" bestFit="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bestFit="1" customWidth="1"/>
    <col min="16155" max="16156" width="9.140625" style="1"/>
    <col min="16157" max="16157" width="13.7109375" style="1" customWidth="1"/>
    <col min="16158" max="16384" width="9.140625" style="1"/>
  </cols>
  <sheetData>
    <row r="13" spans="21:24" ht="28.5" customHeight="1" x14ac:dyDescent="0.35">
      <c r="U13" s="108"/>
      <c r="V13" s="206"/>
      <c r="W13" s="206"/>
      <c r="X13" s="206"/>
    </row>
    <row r="14" spans="21:24" ht="15" customHeight="1" x14ac:dyDescent="0.25">
      <c r="V14" s="206"/>
      <c r="W14" s="206"/>
      <c r="X14" s="206"/>
    </row>
    <row r="15" spans="21:24" ht="15" customHeight="1" x14ac:dyDescent="0.25">
      <c r="V15" s="206"/>
      <c r="W15" s="206"/>
      <c r="X15" s="206"/>
    </row>
    <row r="16" spans="21:24" ht="24" customHeight="1" x14ac:dyDescent="0.25">
      <c r="V16" s="206"/>
      <c r="W16" s="206"/>
      <c r="X16" s="206"/>
    </row>
    <row r="17" spans="1:24" ht="15" customHeight="1" x14ac:dyDescent="0.25"/>
    <row r="20" spans="1:24" ht="27" x14ac:dyDescent="0.35">
      <c r="U20" s="108"/>
      <c r="V20" s="205"/>
      <c r="W20" s="205"/>
      <c r="X20" s="205"/>
    </row>
    <row r="21" spans="1:24" ht="23.25" customHeight="1" x14ac:dyDescent="0.25">
      <c r="V21" s="205"/>
      <c r="W21" s="205"/>
      <c r="X21" s="205"/>
    </row>
    <row r="22" spans="1:24" ht="15" customHeight="1" x14ac:dyDescent="0.25">
      <c r="V22" s="205"/>
      <c r="W22" s="205"/>
      <c r="X22" s="205"/>
    </row>
    <row r="23" spans="1:24" ht="15" customHeight="1" x14ac:dyDescent="0.25">
      <c r="V23" s="205"/>
      <c r="W23" s="205"/>
      <c r="X23" s="205"/>
    </row>
    <row r="24" spans="1:24" ht="15" customHeight="1" x14ac:dyDescent="0.25"/>
    <row r="25" spans="1:24" ht="45.75" customHeight="1" x14ac:dyDescent="0.35">
      <c r="P25" s="24"/>
    </row>
    <row r="26" spans="1:24" ht="45.75" customHeight="1" x14ac:dyDescent="0.35">
      <c r="P26" s="24"/>
    </row>
    <row r="27" spans="1:24" ht="45.75" customHeight="1" x14ac:dyDescent="0.35">
      <c r="P27" s="24"/>
    </row>
    <row r="28" spans="1:24" ht="45.75" customHeight="1" x14ac:dyDescent="0.35">
      <c r="P28" s="24"/>
    </row>
    <row r="29" spans="1:24" ht="14.45" customHeight="1" x14ac:dyDescent="0.25"/>
    <row r="30" spans="1:24" ht="49.15" customHeight="1" x14ac:dyDescent="0.25">
      <c r="A30" s="54"/>
      <c r="S30" s="54"/>
      <c r="T30" s="54"/>
      <c r="U30" s="90"/>
    </row>
    <row r="31" spans="1:24" ht="21.75" customHeight="1" x14ac:dyDescent="0.35">
      <c r="A31" s="54"/>
      <c r="U31" s="108"/>
      <c r="V31" s="207"/>
      <c r="W31" s="207"/>
      <c r="X31" s="207"/>
    </row>
    <row r="32" spans="1:24" ht="40.5" customHeight="1" x14ac:dyDescent="0.25">
      <c r="A32" s="54"/>
      <c r="C32" s="3"/>
      <c r="D32" s="3"/>
      <c r="E32" s="3"/>
      <c r="F32" s="3"/>
      <c r="G32" s="3"/>
      <c r="V32" s="207"/>
      <c r="W32" s="207"/>
      <c r="X32" s="207"/>
    </row>
    <row r="33" spans="1:24" ht="15" customHeight="1" x14ac:dyDescent="0.25">
      <c r="A33" s="54"/>
      <c r="C33" s="3"/>
      <c r="D33" s="3"/>
      <c r="E33" s="3"/>
      <c r="F33" s="3"/>
      <c r="G33" s="3"/>
      <c r="J33" s="3"/>
      <c r="K33" s="3"/>
      <c r="L33" s="3"/>
      <c r="M33" s="3"/>
      <c r="V33" s="207"/>
      <c r="W33" s="207"/>
      <c r="X33" s="207"/>
    </row>
    <row r="34" spans="1:24" ht="37.5" customHeight="1" x14ac:dyDescent="0.25">
      <c r="A34" s="54"/>
      <c r="C34" s="3"/>
      <c r="D34" s="3"/>
      <c r="E34" s="3"/>
      <c r="F34" s="3"/>
      <c r="G34" s="3"/>
      <c r="H34" s="3"/>
      <c r="I34" s="3"/>
      <c r="J34" s="3"/>
      <c r="K34" s="3"/>
      <c r="L34" s="3"/>
      <c r="M34" s="3"/>
      <c r="S34" s="54"/>
      <c r="T34" s="54"/>
      <c r="U34" s="90"/>
    </row>
    <row r="35" spans="1:24" ht="18.75" customHeight="1" x14ac:dyDescent="0.25">
      <c r="A35" s="54"/>
      <c r="C35" s="3"/>
      <c r="D35" s="3"/>
      <c r="E35" s="3"/>
      <c r="F35" s="3"/>
      <c r="G35" s="3"/>
      <c r="H35" s="25">
        <v>121</v>
      </c>
      <c r="I35" s="26"/>
      <c r="J35" s="3"/>
      <c r="K35" s="3"/>
      <c r="L35" s="3"/>
      <c r="M35" s="3"/>
      <c r="S35" s="54"/>
      <c r="T35" s="54"/>
    </row>
    <row r="36" spans="1:24" ht="36.75" customHeight="1" x14ac:dyDescent="0.25">
      <c r="A36" s="54"/>
      <c r="C36" s="3"/>
      <c r="D36" s="3"/>
      <c r="E36" s="3"/>
      <c r="F36" s="3"/>
      <c r="G36" s="3"/>
      <c r="J36" s="3"/>
      <c r="K36" s="3"/>
      <c r="L36" s="3"/>
      <c r="M36" s="3"/>
      <c r="S36" s="54"/>
      <c r="U36" s="90"/>
    </row>
    <row r="37" spans="1:24" ht="21" customHeight="1" x14ac:dyDescent="0.25">
      <c r="A37" s="54"/>
      <c r="C37" s="202"/>
      <c r="D37" s="202"/>
      <c r="E37" s="204"/>
      <c r="F37" s="202"/>
      <c r="G37" s="202"/>
      <c r="H37" s="204"/>
      <c r="I37" s="202"/>
      <c r="J37" s="202"/>
      <c r="K37" s="204"/>
      <c r="L37" s="202"/>
      <c r="M37" s="202"/>
      <c r="N37" s="204"/>
      <c r="O37" s="202"/>
      <c r="P37" s="204"/>
      <c r="Q37" s="206"/>
      <c r="R37" s="206"/>
      <c r="S37" s="206"/>
      <c r="U37" s="90"/>
    </row>
    <row r="38" spans="1:24" ht="39" customHeight="1" x14ac:dyDescent="0.25">
      <c r="A38" s="54"/>
      <c r="C38" s="202"/>
      <c r="D38" s="202"/>
      <c r="E38" s="204"/>
      <c r="F38" s="202"/>
      <c r="G38" s="202"/>
      <c r="H38" s="204"/>
      <c r="I38" s="202"/>
      <c r="J38" s="202"/>
      <c r="K38" s="204"/>
      <c r="L38" s="202"/>
      <c r="M38" s="202"/>
      <c r="N38" s="204"/>
      <c r="O38" s="202"/>
      <c r="P38" s="204"/>
      <c r="Q38" s="206"/>
      <c r="R38" s="206"/>
      <c r="S38" s="206"/>
      <c r="U38" s="90"/>
    </row>
    <row r="39" spans="1:24" ht="43.5" customHeight="1" x14ac:dyDescent="0.25">
      <c r="A39" s="54"/>
      <c r="D39" s="3"/>
      <c r="E39" s="3"/>
      <c r="F39" s="3"/>
      <c r="G39" s="3"/>
      <c r="H39" s="3"/>
      <c r="I39" s="3"/>
      <c r="J39" s="3"/>
      <c r="K39" s="3"/>
      <c r="L39" s="3"/>
      <c r="M39" s="3"/>
      <c r="N39" s="3"/>
      <c r="S39" s="54"/>
      <c r="U39" s="90"/>
    </row>
    <row r="40" spans="1:24" ht="25.5" customHeight="1" x14ac:dyDescent="0.25">
      <c r="A40" s="54"/>
      <c r="B40" s="54"/>
      <c r="C40" s="56"/>
      <c r="D40" s="56"/>
      <c r="E40" s="56"/>
      <c r="F40" s="56"/>
      <c r="G40" s="56"/>
      <c r="H40" s="56"/>
      <c r="I40" s="56"/>
      <c r="J40" s="56"/>
      <c r="K40" s="203"/>
      <c r="L40" s="56"/>
      <c r="M40" s="56"/>
      <c r="N40" s="54"/>
      <c r="O40" s="54"/>
      <c r="P40" s="54"/>
      <c r="Q40" s="54"/>
      <c r="R40" s="54"/>
      <c r="S40" s="54"/>
      <c r="T40" s="54"/>
      <c r="U40" s="90"/>
    </row>
    <row r="41" spans="1:24" ht="40.5" customHeight="1" x14ac:dyDescent="0.25">
      <c r="A41" s="54"/>
      <c r="B41" s="54"/>
      <c r="C41" s="56"/>
      <c r="D41" s="56"/>
      <c r="E41" s="56"/>
      <c r="F41" s="56"/>
      <c r="G41" s="56"/>
      <c r="H41" s="56"/>
      <c r="I41" s="56"/>
      <c r="J41" s="56"/>
      <c r="K41" s="203"/>
      <c r="L41" s="56"/>
      <c r="M41" s="56"/>
      <c r="N41" s="54"/>
      <c r="O41" s="54"/>
      <c r="P41" s="54"/>
      <c r="Q41" s="54"/>
      <c r="R41" s="54"/>
      <c r="S41" s="54"/>
      <c r="T41" s="54"/>
      <c r="U41" s="90"/>
    </row>
    <row r="42" spans="1:24" ht="27.75" customHeight="1" x14ac:dyDescent="0.25">
      <c r="C42" s="3"/>
      <c r="D42" s="3"/>
      <c r="E42" s="176"/>
      <c r="F42" s="176"/>
      <c r="G42" s="176"/>
      <c r="H42" s="176"/>
      <c r="I42" s="3"/>
      <c r="J42" s="3"/>
      <c r="K42" s="3"/>
      <c r="L42" s="3"/>
      <c r="M42" s="3"/>
    </row>
    <row r="43" spans="1:24" ht="27" customHeight="1" x14ac:dyDescent="0.25">
      <c r="C43" s="3"/>
      <c r="D43" s="3"/>
      <c r="E43" s="176"/>
      <c r="F43" s="176"/>
      <c r="G43" s="176"/>
      <c r="H43" s="176"/>
      <c r="I43" s="3"/>
      <c r="J43" s="3"/>
      <c r="K43" s="3"/>
      <c r="L43" s="3"/>
      <c r="M43" s="3"/>
      <c r="N43" s="3"/>
      <c r="O43" s="3"/>
      <c r="P43" s="3"/>
      <c r="Q43" s="3"/>
      <c r="R43" s="3"/>
      <c r="S43" s="3"/>
      <c r="T43" s="3"/>
    </row>
    <row r="44" spans="1:24" ht="15" customHeight="1" x14ac:dyDescent="0.25">
      <c r="C44" s="3"/>
      <c r="D44" s="3"/>
      <c r="E44" s="3"/>
      <c r="F44" s="3"/>
      <c r="G44" s="3"/>
      <c r="H44" s="3"/>
      <c r="I44" s="3"/>
      <c r="J44" s="3"/>
      <c r="K44" s="3"/>
      <c r="L44" s="3"/>
      <c r="M44" s="4"/>
      <c r="N44" s="6"/>
      <c r="O44" s="6"/>
      <c r="P44" s="6"/>
      <c r="Q44" s="4"/>
      <c r="R44" s="4"/>
      <c r="S44" s="3"/>
      <c r="T44" s="3"/>
    </row>
    <row r="45" spans="1:24" x14ac:dyDescent="0.25">
      <c r="M45" s="4"/>
      <c r="N45" s="6"/>
      <c r="O45" s="6"/>
      <c r="P45" s="6"/>
      <c r="Q45" s="4"/>
      <c r="R45" s="4"/>
    </row>
    <row r="46" spans="1:24" x14ac:dyDescent="0.25">
      <c r="M46" s="4"/>
      <c r="N46" s="6"/>
      <c r="O46" s="6"/>
      <c r="P46" s="6"/>
      <c r="Q46" s="4"/>
      <c r="R46" s="4"/>
    </row>
    <row r="47" spans="1:24" x14ac:dyDescent="0.25">
      <c r="M47" s="4"/>
      <c r="N47" s="6"/>
      <c r="O47" s="6"/>
      <c r="P47" s="6"/>
      <c r="Q47" s="4"/>
      <c r="R47" s="4"/>
    </row>
    <row r="48" spans="1:24" x14ac:dyDescent="0.25">
      <c r="M48" s="4"/>
      <c r="N48" s="6"/>
      <c r="O48" s="6"/>
      <c r="P48" s="6"/>
      <c r="Q48" s="4"/>
      <c r="R48" s="4"/>
    </row>
    <row r="49" spans="13:21" x14ac:dyDescent="0.25">
      <c r="M49" s="4"/>
      <c r="N49" s="5"/>
      <c r="O49" s="5"/>
      <c r="P49" s="4"/>
      <c r="Q49" s="4"/>
      <c r="R49" s="4"/>
    </row>
    <row r="50" spans="13:21" x14ac:dyDescent="0.25">
      <c r="M50" s="4"/>
      <c r="N50" s="5"/>
      <c r="O50" s="5"/>
      <c r="P50" s="4"/>
      <c r="Q50" s="4"/>
      <c r="R50" s="4"/>
    </row>
    <row r="53" spans="13:21" x14ac:dyDescent="0.25">
      <c r="U53" s="89"/>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9:X52"/>
  <sheetViews>
    <sheetView zoomScale="50" zoomScaleNormal="5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4:24" x14ac:dyDescent="0.25">
      <c r="X9" s="31"/>
    </row>
    <row r="10" spans="24:24" x14ac:dyDescent="0.25">
      <c r="X10" s="31"/>
    </row>
    <row r="11" spans="24:24" x14ac:dyDescent="0.25">
      <c r="X11" s="31"/>
    </row>
    <row r="12" spans="24:24" x14ac:dyDescent="0.25">
      <c r="X12" s="31"/>
    </row>
    <row r="13" spans="24:24" x14ac:dyDescent="0.25">
      <c r="X13" s="31"/>
    </row>
    <row r="14" spans="24:24" x14ac:dyDescent="0.25">
      <c r="X14" s="31"/>
    </row>
    <row r="15" spans="24:24" x14ac:dyDescent="0.25">
      <c r="X15" s="31"/>
    </row>
    <row r="16" spans="24:24" x14ac:dyDescent="0.25">
      <c r="X16" s="31"/>
    </row>
    <row r="17" spans="2:24" x14ac:dyDescent="0.25">
      <c r="X17" s="31"/>
    </row>
    <row r="18" spans="2:24" x14ac:dyDescent="0.25">
      <c r="X18" s="31"/>
    </row>
    <row r="19" spans="2:24" ht="14.45" customHeight="1" x14ac:dyDescent="0.25">
      <c r="X19" s="210">
        <f>20*1000</f>
        <v>20000</v>
      </c>
    </row>
    <row r="20" spans="2:24" ht="14.45" customHeight="1" x14ac:dyDescent="0.25">
      <c r="X20" s="210"/>
    </row>
    <row r="21" spans="2:24" ht="14.45" customHeight="1" x14ac:dyDescent="0.25">
      <c r="X21" s="210"/>
    </row>
    <row r="22" spans="2:24" ht="39.75" customHeight="1" x14ac:dyDescent="0.25">
      <c r="X22" s="31"/>
    </row>
    <row r="23" spans="2:24" ht="15" customHeight="1" x14ac:dyDescent="0.25">
      <c r="B23" s="3"/>
      <c r="C23" s="3"/>
      <c r="D23" s="3"/>
      <c r="E23" s="3"/>
      <c r="F23" s="3"/>
      <c r="I23" s="3"/>
      <c r="J23" s="3"/>
      <c r="K23" s="3"/>
      <c r="L23" s="3"/>
      <c r="X23" s="210">
        <f>800+400</f>
        <v>1200</v>
      </c>
    </row>
    <row r="24" spans="2:24" ht="33.75" customHeight="1" x14ac:dyDescent="0.25">
      <c r="B24" s="3"/>
      <c r="C24" s="3"/>
      <c r="D24" s="3"/>
      <c r="E24" s="3"/>
      <c r="F24" s="3"/>
      <c r="G24" s="3"/>
      <c r="H24" s="3"/>
      <c r="I24" s="3"/>
      <c r="J24" s="3"/>
      <c r="K24" s="3"/>
      <c r="L24" s="3"/>
      <c r="X24" s="210"/>
    </row>
    <row r="25" spans="2:24" ht="15" customHeight="1" x14ac:dyDescent="0.25">
      <c r="B25" s="3"/>
      <c r="C25" s="3"/>
      <c r="D25" s="3"/>
      <c r="E25" s="3"/>
      <c r="F25" s="3"/>
      <c r="G25" s="3"/>
      <c r="H25" s="3"/>
      <c r="I25" s="3"/>
      <c r="J25" s="3"/>
      <c r="K25" s="3"/>
      <c r="L25" s="3"/>
      <c r="X25" s="210"/>
    </row>
    <row r="26" spans="2:24" ht="20.25" customHeight="1" x14ac:dyDescent="0.25">
      <c r="B26" s="3"/>
      <c r="C26" s="3"/>
      <c r="D26" s="3"/>
      <c r="E26" s="3"/>
      <c r="F26" s="3"/>
      <c r="G26" s="25">
        <v>121</v>
      </c>
      <c r="H26" s="26"/>
      <c r="I26" s="3"/>
      <c r="J26" s="3"/>
      <c r="K26" s="3"/>
      <c r="L26" s="3"/>
    </row>
    <row r="27" spans="2:24" ht="28.5" customHeight="1" x14ac:dyDescent="0.25">
      <c r="B27" s="3"/>
      <c r="C27" s="3"/>
      <c r="D27" s="3"/>
      <c r="E27" s="3"/>
      <c r="F27" s="3"/>
      <c r="I27" s="3"/>
      <c r="J27" s="3"/>
      <c r="K27" s="3"/>
      <c r="L27" s="3"/>
      <c r="X27" s="31"/>
    </row>
    <row r="28" spans="2:24" ht="20.25" customHeight="1" x14ac:dyDescent="0.25">
      <c r="C28" s="8"/>
      <c r="D28" s="8"/>
      <c r="E28" s="8"/>
      <c r="F28" s="8"/>
      <c r="G28" s="3"/>
      <c r="H28" s="3"/>
      <c r="I28" s="3">
        <v>2000</v>
      </c>
      <c r="J28" s="2"/>
      <c r="K28" s="3"/>
      <c r="L28" s="3"/>
      <c r="M28" s="3"/>
      <c r="X28" s="210">
        <f>20000-1200</f>
        <v>18800</v>
      </c>
    </row>
    <row r="29" spans="2:24" ht="14.45" customHeight="1" x14ac:dyDescent="0.25">
      <c r="C29" s="3"/>
      <c r="D29" s="3"/>
      <c r="E29" s="3"/>
      <c r="F29" s="3"/>
      <c r="G29" s="3"/>
      <c r="H29" s="3">
        <v>1</v>
      </c>
      <c r="I29" s="3"/>
      <c r="J29" s="3"/>
      <c r="K29" s="3"/>
      <c r="L29" s="3"/>
      <c r="M29" s="3"/>
      <c r="X29" s="210"/>
    </row>
    <row r="30" spans="2:24" ht="14.45" customHeight="1" x14ac:dyDescent="0.25">
      <c r="C30" s="3"/>
      <c r="D30" s="3"/>
      <c r="E30" s="3"/>
      <c r="F30" s="3"/>
      <c r="G30" s="3"/>
      <c r="H30" s="3"/>
      <c r="I30" s="3"/>
      <c r="J30" s="3"/>
      <c r="K30" s="3"/>
      <c r="L30" s="3"/>
      <c r="M30" s="3"/>
      <c r="X30" s="210"/>
    </row>
    <row r="31" spans="2:24" ht="25.5" customHeight="1" x14ac:dyDescent="0.25">
      <c r="C31" s="3"/>
      <c r="D31" s="3"/>
      <c r="E31" s="3"/>
      <c r="F31" s="3"/>
      <c r="G31" s="3"/>
      <c r="H31" s="3"/>
      <c r="I31" s="3"/>
      <c r="J31" s="3"/>
      <c r="K31" s="175"/>
      <c r="L31" s="3"/>
      <c r="M31" s="3"/>
      <c r="X31" s="31"/>
    </row>
    <row r="32" spans="2:24" ht="25.5" customHeight="1" x14ac:dyDescent="0.25">
      <c r="C32" s="3"/>
      <c r="D32" s="3"/>
      <c r="E32" s="3"/>
      <c r="F32" s="3"/>
      <c r="G32" s="3"/>
      <c r="H32" s="3"/>
      <c r="I32" s="3"/>
      <c r="J32" s="3"/>
      <c r="K32" s="175"/>
      <c r="L32" s="3"/>
      <c r="M32" s="3"/>
    </row>
    <row r="33" spans="3:24" ht="27.75" customHeight="1" x14ac:dyDescent="0.25">
      <c r="C33" s="3"/>
      <c r="D33" s="3"/>
      <c r="E33" s="176"/>
      <c r="F33" s="176"/>
      <c r="G33" s="176"/>
      <c r="H33" s="176"/>
      <c r="I33" s="3"/>
      <c r="J33" s="3"/>
      <c r="K33" s="3"/>
      <c r="L33" s="3"/>
      <c r="M33" s="3"/>
      <c r="X33" s="208">
        <f>2/18800</f>
        <v>1.0638297872340425E-4</v>
      </c>
    </row>
    <row r="34" spans="3:24" ht="27" customHeight="1" x14ac:dyDescent="0.25">
      <c r="C34" s="3"/>
      <c r="D34" s="3"/>
      <c r="E34" s="176"/>
      <c r="F34" s="176"/>
      <c r="G34" s="176"/>
      <c r="H34" s="176"/>
      <c r="I34" s="3"/>
      <c r="J34" s="3"/>
      <c r="K34" s="3"/>
      <c r="L34" s="3"/>
      <c r="M34" s="3"/>
      <c r="N34" s="3"/>
      <c r="O34" s="3"/>
      <c r="P34" s="3"/>
      <c r="X34" s="208"/>
    </row>
    <row r="35" spans="3:24" ht="15" customHeight="1" x14ac:dyDescent="0.25">
      <c r="C35" s="3"/>
      <c r="D35" s="3"/>
      <c r="E35" s="3"/>
      <c r="F35" s="3"/>
      <c r="G35" s="3"/>
      <c r="H35" s="3"/>
      <c r="I35" s="3"/>
      <c r="J35" s="3"/>
      <c r="K35" s="3"/>
      <c r="L35" s="3"/>
      <c r="M35" s="4"/>
      <c r="N35" s="6">
        <v>75</v>
      </c>
      <c r="O35" s="6"/>
      <c r="P35" s="6"/>
      <c r="X35" s="208"/>
    </row>
    <row r="36" spans="3:24" x14ac:dyDescent="0.25">
      <c r="M36" s="4"/>
      <c r="N36" s="6">
        <v>45</v>
      </c>
      <c r="O36" s="6"/>
      <c r="P36" s="6"/>
      <c r="Q36" s="6"/>
      <c r="R36" s="6">
        <v>37</v>
      </c>
      <c r="S36" s="4"/>
      <c r="T36" s="4"/>
      <c r="X36" s="31"/>
    </row>
    <row r="37" spans="3:24" x14ac:dyDescent="0.25">
      <c r="M37" s="4"/>
      <c r="N37" s="6">
        <v>25</v>
      </c>
      <c r="O37" s="6"/>
      <c r="P37" s="6"/>
      <c r="Q37" s="6"/>
      <c r="R37" s="6">
        <v>43</v>
      </c>
      <c r="S37" s="4"/>
      <c r="T37" s="4"/>
      <c r="X37" s="31"/>
    </row>
    <row r="38" spans="3:24" ht="14.45" customHeight="1" x14ac:dyDescent="0.25">
      <c r="M38" s="4"/>
      <c r="N38" s="6">
        <v>100</v>
      </c>
      <c r="O38" s="6"/>
      <c r="P38" s="6"/>
      <c r="Q38" s="6"/>
      <c r="R38" s="6">
        <v>61</v>
      </c>
      <c r="S38" s="4"/>
      <c r="T38" s="4"/>
    </row>
    <row r="39" spans="3:24" ht="14.45" customHeight="1" x14ac:dyDescent="0.25">
      <c r="M39" s="4"/>
      <c r="N39" s="6">
        <v>100</v>
      </c>
      <c r="O39" s="6"/>
      <c r="P39" s="6"/>
      <c r="Q39" s="6"/>
      <c r="R39" s="6">
        <v>30</v>
      </c>
      <c r="S39" s="4"/>
      <c r="T39" s="4"/>
      <c r="X39" s="209">
        <f>1/X33</f>
        <v>9400</v>
      </c>
    </row>
    <row r="40" spans="3:24" ht="14.45" customHeight="1" x14ac:dyDescent="0.25">
      <c r="M40" s="4"/>
      <c r="N40" s="5"/>
      <c r="O40" s="5"/>
      <c r="P40" s="5"/>
      <c r="Q40" s="5"/>
      <c r="R40" s="4"/>
      <c r="S40" s="4"/>
      <c r="T40" s="4"/>
      <c r="X40" s="209"/>
    </row>
    <row r="41" spans="3:24" x14ac:dyDescent="0.25">
      <c r="M41" s="4"/>
      <c r="N41" s="5"/>
      <c r="O41" s="5"/>
      <c r="P41" s="5"/>
      <c r="Q41" s="5"/>
      <c r="R41" s="4"/>
      <c r="S41" s="4"/>
      <c r="T41" s="4"/>
      <c r="X41" s="209"/>
    </row>
    <row r="42" spans="3:24" x14ac:dyDescent="0.25">
      <c r="X42" s="31"/>
    </row>
    <row r="43" spans="3:24" x14ac:dyDescent="0.25">
      <c r="X43" s="31"/>
    </row>
    <row r="44" spans="3:24" x14ac:dyDescent="0.25">
      <c r="V44" s="27"/>
    </row>
    <row r="47" spans="3:24" x14ac:dyDescent="0.25">
      <c r="X47" s="31"/>
    </row>
    <row r="48" spans="3:24" x14ac:dyDescent="0.25">
      <c r="X48" s="31"/>
    </row>
    <row r="49" spans="24:24" x14ac:dyDescent="0.25">
      <c r="X49" s="31"/>
    </row>
    <row r="50" spans="24:24" x14ac:dyDescent="0.25">
      <c r="X50" s="31"/>
    </row>
    <row r="51" spans="24:24" x14ac:dyDescent="0.25">
      <c r="X51" s="31"/>
    </row>
    <row r="52" spans="24:24" x14ac:dyDescent="0.25">
      <c r="X52" s="31"/>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5:AC46"/>
  <sheetViews>
    <sheetView zoomScale="60" zoomScaleNormal="6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5" width="11.140625" style="1" customWidth="1"/>
    <col min="16" max="16" width="6.42578125" style="1" customWidth="1"/>
    <col min="17" max="17" width="7.28515625" style="1" customWidth="1"/>
    <col min="18" max="18" width="10.140625" style="1" customWidth="1"/>
    <col min="19" max="19" width="9.5703125" style="1" customWidth="1"/>
    <col min="20" max="20" width="8" style="1" customWidth="1"/>
    <col min="21" max="21" width="7.5703125" style="1" customWidth="1"/>
    <col min="22" max="22" width="6.5703125" style="1" customWidth="1"/>
    <col min="23" max="23" width="8.42578125" style="1" customWidth="1"/>
    <col min="24" max="24" width="8.5703125" style="1" customWidth="1"/>
    <col min="25" max="25" width="7"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bestFit="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bestFit="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bestFit="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bestFit="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bestFit="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bestFit="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bestFit="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bestFit="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bestFit="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bestFit="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bestFit="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bestFit="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bestFit="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bestFit="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bestFit="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bestFit="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bestFit="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bestFit="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bestFit="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bestFit="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bestFit="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bestFit="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bestFit="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bestFit="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bestFit="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bestFit="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bestFit="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bestFit="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bestFit="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bestFit="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bestFit="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bestFit="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bestFit="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bestFit="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bestFit="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bestFit="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bestFit="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bestFit="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bestFit="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bestFit="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bestFit="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bestFit="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bestFit="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bestFit="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bestFit="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bestFit="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bestFit="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bestFit="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bestFit="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bestFit="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bestFit="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bestFit="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bestFit="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bestFit="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bestFit="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bestFit="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bestFit="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bestFit="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bestFit="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bestFit="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bestFit="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bestFit="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bestFit="1" customWidth="1"/>
    <col min="16153" max="16153" width="13.42578125" style="1" customWidth="1"/>
    <col min="16154" max="16384" width="9.140625" style="1"/>
  </cols>
  <sheetData>
    <row r="15" spans="16:29" x14ac:dyDescent="0.25">
      <c r="P15" s="61"/>
      <c r="Q15" s="61"/>
      <c r="R15" s="61"/>
      <c r="S15" s="61"/>
      <c r="T15" s="61"/>
      <c r="U15" s="61"/>
      <c r="V15" s="61"/>
      <c r="W15" s="61"/>
      <c r="X15" s="61"/>
      <c r="Y15" s="61"/>
      <c r="Z15" s="61"/>
      <c r="AA15" s="61"/>
      <c r="AB15" s="61"/>
      <c r="AC15" s="61"/>
    </row>
    <row r="16" spans="16:29" x14ac:dyDescent="0.25">
      <c r="P16" s="61"/>
      <c r="Q16" s="61"/>
      <c r="R16" s="61"/>
      <c r="S16" s="61"/>
      <c r="T16" s="61"/>
      <c r="U16" s="61"/>
      <c r="V16" s="61"/>
      <c r="W16" s="61"/>
      <c r="X16" s="61"/>
      <c r="Y16" s="61"/>
      <c r="Z16" s="61"/>
      <c r="AA16" s="61"/>
      <c r="AB16" s="61"/>
      <c r="AC16" s="61"/>
    </row>
    <row r="17" spans="2:29" x14ac:dyDescent="0.25">
      <c r="P17" s="61"/>
      <c r="Q17" s="61"/>
      <c r="R17" s="61"/>
      <c r="S17" s="61"/>
      <c r="T17" s="61"/>
      <c r="U17" s="61"/>
      <c r="V17" s="61"/>
      <c r="W17" s="61"/>
      <c r="X17" s="61"/>
      <c r="Y17" s="61"/>
      <c r="Z17" s="61"/>
      <c r="AA17" s="61"/>
      <c r="AB17" s="61"/>
      <c r="AC17" s="61"/>
    </row>
    <row r="18" spans="2:29" x14ac:dyDescent="0.25">
      <c r="P18" s="61"/>
      <c r="Q18" s="61"/>
      <c r="R18" s="61"/>
      <c r="S18" s="61"/>
      <c r="T18" s="61"/>
      <c r="U18" s="61"/>
      <c r="V18" s="61"/>
      <c r="W18" s="61"/>
      <c r="X18" s="61"/>
      <c r="Y18" s="61"/>
      <c r="Z18" s="61"/>
      <c r="AA18" s="61"/>
      <c r="AB18" s="61"/>
      <c r="AC18" s="61"/>
    </row>
    <row r="19" spans="2:29" ht="14.45" customHeight="1" x14ac:dyDescent="0.25">
      <c r="P19" s="61"/>
      <c r="Q19" s="61"/>
      <c r="R19" s="61"/>
      <c r="S19" s="61"/>
      <c r="T19" s="61"/>
      <c r="U19" s="61"/>
      <c r="V19" s="61"/>
      <c r="W19" s="61"/>
      <c r="X19" s="61"/>
      <c r="Y19" s="61"/>
      <c r="Z19" s="61"/>
      <c r="AA19" s="61"/>
      <c r="AB19" s="61"/>
      <c r="AC19" s="61"/>
    </row>
    <row r="20" spans="2:29" ht="14.45" customHeight="1" x14ac:dyDescent="0.25">
      <c r="P20" s="61"/>
      <c r="Q20" s="61"/>
      <c r="R20" s="61"/>
      <c r="S20" s="61"/>
      <c r="T20" s="61"/>
      <c r="U20" s="61"/>
      <c r="V20" s="61"/>
      <c r="W20" s="61"/>
      <c r="X20" s="61"/>
      <c r="Y20" s="61"/>
      <c r="Z20" s="61"/>
      <c r="AA20" s="61"/>
      <c r="AB20" s="61"/>
      <c r="AC20" s="61"/>
    </row>
    <row r="21" spans="2:29" ht="14.45" customHeight="1" x14ac:dyDescent="0.25">
      <c r="P21" s="61"/>
      <c r="Q21" s="61"/>
      <c r="R21" s="61"/>
      <c r="S21" s="61"/>
      <c r="T21" s="61"/>
      <c r="U21" s="61"/>
      <c r="V21" s="61"/>
      <c r="W21" s="61"/>
      <c r="X21" s="61"/>
      <c r="Y21" s="61"/>
      <c r="Z21" s="61"/>
      <c r="AA21" s="61"/>
      <c r="AB21" s="61"/>
      <c r="AC21" s="61"/>
    </row>
    <row r="22" spans="2:29" ht="18.75" customHeight="1" x14ac:dyDescent="0.25">
      <c r="P22" s="61"/>
      <c r="Q22" s="61"/>
      <c r="R22" s="61"/>
      <c r="S22" s="61"/>
      <c r="T22" s="61"/>
      <c r="U22" s="61"/>
      <c r="V22" s="61"/>
      <c r="W22" s="61"/>
      <c r="X22" s="61"/>
      <c r="Y22" s="61"/>
      <c r="Z22" s="61"/>
      <c r="AA22" s="61"/>
      <c r="AB22" s="61"/>
      <c r="AC22" s="61"/>
    </row>
    <row r="23" spans="2:29" ht="15" customHeight="1" x14ac:dyDescent="0.25">
      <c r="B23" s="3"/>
      <c r="C23" s="3"/>
      <c r="D23" s="3"/>
      <c r="E23" s="3"/>
      <c r="F23" s="3"/>
      <c r="I23" s="3"/>
      <c r="J23" s="3"/>
      <c r="K23" s="3"/>
      <c r="L23" s="3"/>
      <c r="P23" s="61"/>
      <c r="Q23" s="61"/>
      <c r="R23" s="61"/>
      <c r="S23" s="61"/>
      <c r="T23" s="61"/>
      <c r="U23" s="61"/>
      <c r="V23" s="61"/>
      <c r="W23" s="61"/>
      <c r="X23" s="61"/>
      <c r="Y23" s="61"/>
      <c r="Z23" s="61"/>
      <c r="AA23" s="61"/>
      <c r="AB23" s="61"/>
      <c r="AC23" s="61"/>
    </row>
    <row r="24" spans="2:29" ht="17.25" customHeight="1" x14ac:dyDescent="0.25">
      <c r="B24" s="3"/>
      <c r="C24" s="3"/>
      <c r="D24" s="3"/>
      <c r="E24" s="3"/>
      <c r="F24" s="3"/>
      <c r="G24" s="3"/>
      <c r="H24" s="3"/>
      <c r="I24" s="3"/>
      <c r="J24" s="3"/>
      <c r="K24" s="3"/>
      <c r="L24" s="3"/>
      <c r="P24" s="61"/>
      <c r="Q24" s="61"/>
      <c r="R24" s="61"/>
      <c r="S24" s="61"/>
      <c r="T24" s="61"/>
      <c r="U24" s="61"/>
      <c r="V24" s="61"/>
      <c r="W24" s="61"/>
      <c r="X24" s="61"/>
      <c r="Y24" s="61"/>
      <c r="Z24" s="61"/>
      <c r="AA24" s="61"/>
      <c r="AB24" s="61"/>
      <c r="AC24" s="61"/>
    </row>
    <row r="25" spans="2:29" ht="15" customHeight="1" x14ac:dyDescent="0.25">
      <c r="B25" s="3"/>
      <c r="C25" s="3"/>
      <c r="D25" s="3"/>
      <c r="E25" s="3"/>
      <c r="F25" s="3"/>
      <c r="G25" s="3"/>
      <c r="H25" s="3"/>
      <c r="I25" s="3"/>
      <c r="J25" s="3"/>
      <c r="K25" s="3"/>
      <c r="L25" s="3"/>
      <c r="P25" s="61"/>
      <c r="Q25" s="61"/>
      <c r="R25" s="61"/>
      <c r="S25" s="61"/>
      <c r="T25" s="61"/>
      <c r="U25" s="61"/>
      <c r="V25" s="61"/>
      <c r="W25" s="61"/>
      <c r="X25" s="61"/>
      <c r="Y25" s="61"/>
      <c r="Z25" s="61"/>
      <c r="AA25" s="61"/>
      <c r="AB25" s="61"/>
      <c r="AC25" s="61"/>
    </row>
    <row r="26" spans="2:29" ht="20.25" customHeight="1" x14ac:dyDescent="0.25">
      <c r="B26" s="3"/>
      <c r="C26" s="3"/>
      <c r="D26" s="3"/>
      <c r="E26" s="3"/>
      <c r="F26" s="3"/>
      <c r="G26" s="25">
        <v>121</v>
      </c>
      <c r="H26" s="26"/>
      <c r="I26" s="3"/>
      <c r="J26" s="3"/>
      <c r="K26" s="3"/>
      <c r="L26" s="3"/>
      <c r="P26" s="61"/>
      <c r="Q26" s="61"/>
      <c r="R26" s="61"/>
      <c r="S26" s="61"/>
      <c r="T26" s="61"/>
      <c r="U26" s="61"/>
      <c r="V26" s="61"/>
      <c r="W26" s="61"/>
      <c r="X26" s="61"/>
      <c r="Y26" s="61"/>
      <c r="Z26" s="61"/>
      <c r="AA26" s="61"/>
      <c r="AB26" s="61"/>
      <c r="AC26" s="61"/>
    </row>
    <row r="27" spans="2:29" ht="18.75" customHeight="1" x14ac:dyDescent="0.25">
      <c r="B27" s="3"/>
      <c r="C27" s="3"/>
      <c r="D27" s="3"/>
      <c r="E27" s="3"/>
      <c r="F27" s="3"/>
      <c r="I27" s="3"/>
      <c r="J27" s="3"/>
      <c r="K27" s="3"/>
      <c r="L27" s="3"/>
      <c r="P27" s="61"/>
      <c r="Q27" s="61"/>
      <c r="R27" s="61"/>
      <c r="S27" s="61"/>
      <c r="T27" s="61"/>
      <c r="U27" s="61"/>
      <c r="V27" s="61"/>
      <c r="W27" s="61"/>
      <c r="X27" s="61"/>
      <c r="Y27" s="61"/>
      <c r="Z27" s="61"/>
      <c r="AA27" s="61"/>
      <c r="AB27" s="61"/>
      <c r="AC27" s="61"/>
    </row>
    <row r="28" spans="2:29" ht="20.25" customHeight="1" x14ac:dyDescent="0.25">
      <c r="C28" s="8"/>
      <c r="D28" s="8"/>
      <c r="E28" s="8"/>
      <c r="F28" s="8"/>
      <c r="G28" s="3"/>
      <c r="H28" s="3"/>
      <c r="I28" s="3">
        <v>2000</v>
      </c>
      <c r="J28" s="2"/>
      <c r="K28" s="3"/>
      <c r="L28" s="3"/>
      <c r="M28" s="3"/>
      <c r="P28" s="61"/>
      <c r="Q28" s="61"/>
      <c r="R28" s="61"/>
      <c r="S28" s="61"/>
      <c r="T28" s="61"/>
      <c r="U28" s="61"/>
      <c r="V28" s="61"/>
      <c r="W28" s="61"/>
      <c r="X28" s="61"/>
      <c r="Y28" s="61"/>
      <c r="Z28" s="61"/>
      <c r="AA28" s="61"/>
      <c r="AB28" s="61"/>
      <c r="AC28" s="61"/>
    </row>
    <row r="29" spans="2:29" ht="14.45" customHeight="1" x14ac:dyDescent="0.25">
      <c r="C29" s="3"/>
      <c r="D29" s="3"/>
      <c r="E29" s="3"/>
      <c r="F29" s="3"/>
      <c r="G29" s="3"/>
      <c r="H29" s="3">
        <v>1</v>
      </c>
      <c r="I29" s="3"/>
      <c r="J29" s="3"/>
      <c r="K29" s="3"/>
      <c r="L29" s="3"/>
      <c r="M29" s="3"/>
      <c r="P29" s="61"/>
      <c r="Q29" s="61"/>
      <c r="R29" s="61"/>
      <c r="S29" s="61"/>
      <c r="T29" s="61"/>
      <c r="U29" s="61"/>
      <c r="V29" s="61"/>
      <c r="W29" s="61"/>
      <c r="X29" s="61"/>
      <c r="Y29" s="61"/>
      <c r="Z29" s="61"/>
      <c r="AA29" s="61"/>
      <c r="AB29" s="61"/>
      <c r="AC29" s="61"/>
    </row>
    <row r="30" spans="2:29" ht="14.45" customHeight="1" x14ac:dyDescent="0.25">
      <c r="C30" s="3"/>
      <c r="D30" s="3"/>
      <c r="E30" s="3"/>
      <c r="F30" s="3"/>
      <c r="G30" s="3"/>
      <c r="H30" s="3"/>
      <c r="I30" s="3"/>
      <c r="J30" s="3"/>
      <c r="K30" s="3"/>
      <c r="L30" s="3"/>
      <c r="M30" s="3"/>
      <c r="P30" s="61"/>
      <c r="Q30" s="61"/>
      <c r="R30" s="61"/>
      <c r="S30" s="61"/>
      <c r="T30" s="61"/>
      <c r="U30" s="61"/>
      <c r="V30" s="61"/>
      <c r="W30" s="61"/>
      <c r="X30" s="61"/>
      <c r="Y30" s="61"/>
      <c r="Z30" s="61"/>
      <c r="AA30" s="61"/>
      <c r="AB30" s="61"/>
      <c r="AC30" s="61"/>
    </row>
    <row r="31" spans="2:29" ht="23.25" customHeight="1" x14ac:dyDescent="0.25">
      <c r="C31" s="3"/>
      <c r="D31" s="3"/>
      <c r="E31" s="3"/>
      <c r="F31" s="3"/>
      <c r="G31" s="3"/>
      <c r="H31" s="3"/>
      <c r="I31" s="3"/>
      <c r="J31" s="3"/>
      <c r="K31" s="175"/>
      <c r="L31" s="3"/>
      <c r="M31" s="3"/>
      <c r="P31" s="61"/>
      <c r="Q31" s="61"/>
      <c r="R31" s="61"/>
      <c r="S31" s="61"/>
      <c r="T31" s="61"/>
      <c r="U31" s="61"/>
      <c r="V31" s="61"/>
      <c r="W31" s="61"/>
      <c r="X31" s="61"/>
      <c r="Y31" s="61"/>
      <c r="Z31" s="61"/>
      <c r="AA31" s="61"/>
      <c r="AB31" s="61"/>
      <c r="AC31" s="61"/>
    </row>
    <row r="32" spans="2:29" ht="19.5" customHeight="1" x14ac:dyDescent="0.25">
      <c r="C32" s="3"/>
      <c r="D32" s="3"/>
      <c r="E32" s="3"/>
      <c r="F32" s="3"/>
      <c r="G32" s="3"/>
      <c r="H32" s="3"/>
      <c r="I32" s="3"/>
      <c r="J32" s="3"/>
      <c r="K32" s="175"/>
      <c r="L32" s="3"/>
      <c r="M32" s="3"/>
      <c r="P32" s="61"/>
      <c r="Q32" s="61"/>
      <c r="R32" s="61"/>
      <c r="S32" s="61"/>
      <c r="T32" s="61"/>
      <c r="U32" s="61"/>
      <c r="V32" s="61"/>
      <c r="W32" s="61"/>
      <c r="X32" s="61"/>
      <c r="Y32" s="61"/>
      <c r="Z32" s="61"/>
      <c r="AA32" s="61"/>
      <c r="AB32" s="61"/>
      <c r="AC32" s="61"/>
    </row>
    <row r="33" spans="3:29" ht="21.75" customHeight="1" x14ac:dyDescent="0.25">
      <c r="C33" s="3"/>
      <c r="D33" s="3"/>
      <c r="E33" s="176"/>
      <c r="F33" s="176"/>
      <c r="G33" s="176"/>
      <c r="H33" s="176"/>
      <c r="I33" s="3"/>
      <c r="J33" s="3"/>
      <c r="K33" s="3"/>
      <c r="L33" s="3"/>
      <c r="M33" s="3"/>
      <c r="P33" s="61"/>
      <c r="Q33" s="61"/>
      <c r="R33" s="61"/>
      <c r="S33" s="61"/>
      <c r="T33" s="61"/>
      <c r="U33" s="61"/>
      <c r="V33" s="61"/>
      <c r="W33" s="61"/>
      <c r="X33" s="61"/>
      <c r="Y33" s="61"/>
      <c r="Z33" s="61"/>
      <c r="AA33" s="61"/>
      <c r="AB33" s="61"/>
      <c r="AC33" s="61"/>
    </row>
    <row r="34" spans="3:29" ht="27" customHeight="1" x14ac:dyDescent="0.25">
      <c r="C34" s="3"/>
      <c r="D34" s="3"/>
      <c r="E34" s="176"/>
      <c r="F34" s="176"/>
      <c r="G34" s="176"/>
      <c r="H34" s="176"/>
      <c r="I34" s="3"/>
      <c r="J34" s="3"/>
      <c r="K34" s="3"/>
      <c r="L34" s="3"/>
      <c r="M34" s="3"/>
      <c r="N34" s="3"/>
      <c r="O34" s="3"/>
      <c r="P34" s="3"/>
    </row>
    <row r="35" spans="3:29" ht="15" customHeight="1" x14ac:dyDescent="0.25">
      <c r="C35" s="3"/>
      <c r="D35" s="3"/>
      <c r="E35" s="3"/>
      <c r="F35" s="3"/>
      <c r="G35" s="3"/>
      <c r="H35" s="3"/>
      <c r="I35" s="3"/>
      <c r="J35" s="3"/>
      <c r="K35" s="3"/>
      <c r="L35" s="3"/>
      <c r="M35" s="4"/>
      <c r="N35" s="6">
        <v>75</v>
      </c>
      <c r="O35" s="6"/>
      <c r="P35" s="6"/>
    </row>
    <row r="36" spans="3:29" x14ac:dyDescent="0.25">
      <c r="M36" s="4"/>
      <c r="N36" s="6">
        <v>45</v>
      </c>
      <c r="O36" s="6"/>
      <c r="P36" s="6"/>
      <c r="Q36" s="6"/>
      <c r="R36" s="6">
        <v>37</v>
      </c>
      <c r="S36" s="4"/>
      <c r="T36" s="4"/>
    </row>
    <row r="37" spans="3:29" x14ac:dyDescent="0.25">
      <c r="M37" s="4"/>
      <c r="N37" s="6">
        <v>25</v>
      </c>
      <c r="O37" s="6"/>
      <c r="P37" s="6"/>
      <c r="Q37" s="6"/>
      <c r="R37" s="6">
        <v>43</v>
      </c>
      <c r="S37" s="4"/>
      <c r="T37" s="4"/>
    </row>
    <row r="38" spans="3:29" ht="14.45" customHeight="1" x14ac:dyDescent="0.25">
      <c r="M38" s="4"/>
      <c r="N38" s="6">
        <v>100</v>
      </c>
      <c r="O38" s="6"/>
      <c r="P38" s="6"/>
      <c r="Q38" s="6"/>
      <c r="R38" s="6">
        <v>61</v>
      </c>
      <c r="S38" s="4"/>
      <c r="T38" s="4"/>
    </row>
    <row r="39" spans="3:29" ht="14.45" customHeight="1" x14ac:dyDescent="0.25">
      <c r="M39" s="4"/>
      <c r="N39" s="6">
        <v>100</v>
      </c>
      <c r="O39" s="6"/>
      <c r="P39" s="6"/>
      <c r="Q39" s="6"/>
      <c r="R39" s="6">
        <v>30</v>
      </c>
      <c r="S39" s="4"/>
      <c r="T39" s="4"/>
    </row>
    <row r="40" spans="3:29" ht="14.45" customHeight="1" x14ac:dyDescent="0.25">
      <c r="M40" s="4"/>
      <c r="N40" s="5"/>
      <c r="O40" s="5"/>
      <c r="P40" s="5"/>
      <c r="Q40" s="5"/>
      <c r="R40" s="4"/>
      <c r="S40" s="4"/>
      <c r="T40" s="4"/>
    </row>
    <row r="41" spans="3:29" x14ac:dyDescent="0.25">
      <c r="M41" s="4"/>
      <c r="N41" s="5"/>
      <c r="O41" s="5"/>
      <c r="P41" s="5"/>
      <c r="Q41" s="5"/>
      <c r="R41" s="4"/>
      <c r="S41" s="4"/>
      <c r="T41" s="4"/>
    </row>
    <row r="44" spans="3:29" ht="15" customHeight="1" x14ac:dyDescent="0.25"/>
    <row r="45" spans="3:29" ht="15" customHeight="1" x14ac:dyDescent="0.25"/>
    <row r="46" spans="3:29" ht="15" customHeight="1" x14ac:dyDescent="0.25"/>
  </sheetData>
  <mergeCells count="3">
    <mergeCell ref="E33:F34"/>
    <mergeCell ref="G33:H34"/>
    <mergeCell ref="K31:K32"/>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8</v>
      </c>
    </row>
    <row r="22" spans="16:20" ht="15" customHeight="1" x14ac:dyDescent="0.25"/>
    <row r="23" spans="16:20" ht="15" customHeight="1" x14ac:dyDescent="0.25">
      <c r="S23" s="211">
        <f>0.98^(1/4)</f>
        <v>0.99496205639268809</v>
      </c>
      <c r="T23" s="211"/>
    </row>
    <row r="24" spans="16:20" ht="15" customHeight="1" x14ac:dyDescent="0.25">
      <c r="S24" s="211"/>
      <c r="T24" s="211"/>
    </row>
    <row r="25" spans="16:20" ht="15" customHeight="1" x14ac:dyDescent="0.25">
      <c r="S25" s="211"/>
      <c r="T25" s="211"/>
    </row>
    <row r="26" spans="16:20" ht="15" customHeight="1" x14ac:dyDescent="0.25">
      <c r="S26" s="211"/>
      <c r="T26" s="211"/>
    </row>
    <row r="27" spans="16:20" ht="15" customHeight="1" x14ac:dyDescent="0.25">
      <c r="S27" s="211"/>
      <c r="T27" s="211"/>
    </row>
    <row r="28" spans="16:20" ht="45.75" customHeight="1" x14ac:dyDescent="0.35">
      <c r="P28" s="24"/>
    </row>
    <row r="29" spans="16:20" ht="45.75" customHeight="1" x14ac:dyDescent="0.35">
      <c r="P29" s="24"/>
    </row>
    <row r="30" spans="16:20" ht="14.45" customHeight="1" x14ac:dyDescent="0.25"/>
    <row r="31" spans="16:20" ht="49.15" customHeight="1" x14ac:dyDescent="0.45">
      <c r="R31" s="23" t="s">
        <v>9</v>
      </c>
    </row>
    <row r="32" spans="16:20" ht="21.75" customHeight="1" x14ac:dyDescent="0.25">
      <c r="S32" s="211">
        <f>4/0.9836</f>
        <v>4.0666937779585197</v>
      </c>
      <c r="T32" s="211"/>
    </row>
    <row r="33" spans="2:20" ht="40.5" customHeight="1" x14ac:dyDescent="0.25">
      <c r="B33" s="3"/>
      <c r="C33" s="3"/>
      <c r="D33" s="3"/>
      <c r="E33" s="3"/>
      <c r="F33" s="3"/>
      <c r="S33" s="211"/>
      <c r="T33" s="211"/>
    </row>
    <row r="34" spans="2:20" ht="15" customHeight="1" x14ac:dyDescent="0.25">
      <c r="B34" s="3"/>
      <c r="C34" s="3"/>
      <c r="D34" s="3"/>
      <c r="E34" s="3"/>
      <c r="F34" s="3"/>
      <c r="I34" s="3"/>
      <c r="J34" s="3"/>
      <c r="K34" s="3"/>
      <c r="L34" s="3"/>
      <c r="S34" s="211"/>
      <c r="T34" s="21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12">
        <f>0.95 +(1-0.95)*0.95</f>
        <v>0.99750000000000005</v>
      </c>
      <c r="C38" s="212"/>
      <c r="D38" s="204" t="s">
        <v>10</v>
      </c>
      <c r="E38" s="212">
        <f>0.95+(1-0.95)*0.98</f>
        <v>0.999</v>
      </c>
      <c r="F38" s="212"/>
      <c r="G38" s="204" t="s">
        <v>10</v>
      </c>
      <c r="H38" s="212">
        <v>0.99</v>
      </c>
      <c r="I38" s="212"/>
      <c r="J38" s="204" t="s">
        <v>10</v>
      </c>
      <c r="K38" s="212">
        <f>0.99+(1-0.99)*0.9</f>
        <v>0.999</v>
      </c>
      <c r="L38" s="212"/>
      <c r="M38" s="204" t="s">
        <v>10</v>
      </c>
      <c r="N38" s="212">
        <v>0.99</v>
      </c>
      <c r="O38" s="204" t="s">
        <v>11</v>
      </c>
      <c r="P38" s="211">
        <f>N38*K38*H38*E38*B38</f>
        <v>0.97569542814974997</v>
      </c>
    </row>
    <row r="39" spans="2:20" ht="39" customHeight="1" x14ac:dyDescent="0.25">
      <c r="B39" s="212"/>
      <c r="C39" s="212"/>
      <c r="D39" s="204"/>
      <c r="E39" s="212"/>
      <c r="F39" s="212"/>
      <c r="G39" s="204"/>
      <c r="H39" s="212"/>
      <c r="I39" s="212"/>
      <c r="J39" s="204"/>
      <c r="K39" s="212"/>
      <c r="L39" s="212"/>
      <c r="M39" s="204"/>
      <c r="N39" s="212"/>
      <c r="O39" s="204"/>
      <c r="P39" s="21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75"/>
      <c r="L41" s="3"/>
      <c r="M41" s="3"/>
    </row>
    <row r="42" spans="2:20" ht="40.5" customHeight="1" x14ac:dyDescent="0.25">
      <c r="C42" s="3"/>
      <c r="D42" s="3"/>
      <c r="E42" s="3"/>
      <c r="F42" s="3"/>
      <c r="G42" s="3"/>
      <c r="H42" s="3"/>
      <c r="I42" s="3"/>
      <c r="J42" s="3"/>
      <c r="K42" s="175"/>
      <c r="L42" s="3"/>
      <c r="M42" s="3"/>
    </row>
    <row r="43" spans="2:20" ht="27.75" customHeight="1" x14ac:dyDescent="0.25">
      <c r="C43" s="3"/>
      <c r="D43" s="3"/>
      <c r="E43" s="176"/>
      <c r="F43" s="176"/>
      <c r="G43" s="176"/>
      <c r="H43" s="176"/>
      <c r="I43" s="3"/>
      <c r="J43" s="3"/>
      <c r="K43" s="3"/>
      <c r="L43" s="3"/>
      <c r="M43" s="3"/>
    </row>
    <row r="44" spans="2:20" ht="27" customHeight="1" x14ac:dyDescent="0.25">
      <c r="C44" s="3"/>
      <c r="D44" s="3"/>
      <c r="E44" s="176"/>
      <c r="F44" s="176"/>
      <c r="G44" s="176"/>
      <c r="H44" s="176"/>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8</v>
      </c>
    </row>
    <row r="22" spans="16:20" ht="15" customHeight="1" x14ac:dyDescent="0.25"/>
    <row r="23" spans="16:20" ht="15" customHeight="1" x14ac:dyDescent="0.25">
      <c r="S23" s="211"/>
      <c r="T23" s="211"/>
    </row>
    <row r="24" spans="16:20" ht="15" customHeight="1" x14ac:dyDescent="0.25">
      <c r="S24" s="211"/>
      <c r="T24" s="211"/>
    </row>
    <row r="25" spans="16:20" ht="15" customHeight="1" x14ac:dyDescent="0.25">
      <c r="S25" s="211"/>
      <c r="T25" s="211"/>
    </row>
    <row r="26" spans="16:20" ht="15" customHeight="1" x14ac:dyDescent="0.25">
      <c r="S26" s="211"/>
      <c r="T26" s="211"/>
    </row>
    <row r="27" spans="16:20" ht="15" customHeight="1" x14ac:dyDescent="0.25">
      <c r="S27" s="211"/>
      <c r="T27" s="211"/>
    </row>
    <row r="28" spans="16:20" ht="45.75" customHeight="1" x14ac:dyDescent="0.35">
      <c r="P28" s="24"/>
    </row>
    <row r="29" spans="16:20" ht="45.75" customHeight="1" x14ac:dyDescent="0.35">
      <c r="P29" s="24"/>
    </row>
    <row r="30" spans="16:20" ht="14.45" customHeight="1" x14ac:dyDescent="0.25"/>
    <row r="31" spans="16:20" ht="49.15" customHeight="1" x14ac:dyDescent="0.45">
      <c r="R31" s="23" t="s">
        <v>9</v>
      </c>
    </row>
    <row r="32" spans="16:20" ht="21.75" customHeight="1" x14ac:dyDescent="0.25">
      <c r="S32" s="211"/>
      <c r="T32" s="211"/>
    </row>
    <row r="33" spans="2:20" ht="40.5" customHeight="1" x14ac:dyDescent="0.25">
      <c r="B33" s="3"/>
      <c r="C33" s="3"/>
      <c r="D33" s="3"/>
      <c r="E33" s="3"/>
      <c r="F33" s="3"/>
      <c r="S33" s="211"/>
      <c r="T33" s="211"/>
    </row>
    <row r="34" spans="2:20" ht="15" customHeight="1" x14ac:dyDescent="0.25">
      <c r="B34" s="3"/>
      <c r="C34" s="3"/>
      <c r="D34" s="3"/>
      <c r="E34" s="3"/>
      <c r="F34" s="3"/>
      <c r="I34" s="3"/>
      <c r="J34" s="3"/>
      <c r="K34" s="3"/>
      <c r="L34" s="3"/>
      <c r="S34" s="211"/>
      <c r="T34" s="21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12"/>
      <c r="C38" s="212"/>
      <c r="D38" s="204" t="s">
        <v>10</v>
      </c>
      <c r="E38" s="212"/>
      <c r="F38" s="212"/>
      <c r="G38" s="204" t="s">
        <v>10</v>
      </c>
      <c r="H38" s="212"/>
      <c r="I38" s="212"/>
      <c r="J38" s="204" t="s">
        <v>10</v>
      </c>
      <c r="K38" s="212"/>
      <c r="L38" s="212"/>
      <c r="M38" s="204" t="s">
        <v>10</v>
      </c>
      <c r="N38" s="212"/>
      <c r="O38" s="204" t="s">
        <v>11</v>
      </c>
      <c r="P38" s="211"/>
    </row>
    <row r="39" spans="2:20" ht="39" customHeight="1" x14ac:dyDescent="0.25">
      <c r="B39" s="212"/>
      <c r="C39" s="212"/>
      <c r="D39" s="204"/>
      <c r="E39" s="212"/>
      <c r="F39" s="212"/>
      <c r="G39" s="204"/>
      <c r="H39" s="212"/>
      <c r="I39" s="212"/>
      <c r="J39" s="204"/>
      <c r="K39" s="212"/>
      <c r="L39" s="212"/>
      <c r="M39" s="204"/>
      <c r="N39" s="212"/>
      <c r="O39" s="204"/>
      <c r="P39" s="21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75"/>
      <c r="L41" s="3"/>
      <c r="M41" s="3"/>
    </row>
    <row r="42" spans="2:20" ht="40.5" customHeight="1" x14ac:dyDescent="0.25">
      <c r="C42" s="3"/>
      <c r="D42" s="3"/>
      <c r="E42" s="3"/>
      <c r="F42" s="3"/>
      <c r="G42" s="3"/>
      <c r="H42" s="3"/>
      <c r="I42" s="3"/>
      <c r="J42" s="3"/>
      <c r="K42" s="175"/>
      <c r="L42" s="3"/>
      <c r="M42" s="3"/>
    </row>
    <row r="43" spans="2:20" ht="27.75" customHeight="1" x14ac:dyDescent="0.25">
      <c r="C43" s="3"/>
      <c r="D43" s="3"/>
      <c r="E43" s="176"/>
      <c r="F43" s="176"/>
      <c r="G43" s="176"/>
      <c r="H43" s="176"/>
      <c r="I43" s="3"/>
      <c r="J43" s="3"/>
      <c r="K43" s="3"/>
      <c r="L43" s="3"/>
      <c r="M43" s="3"/>
    </row>
    <row r="44" spans="2:20" ht="27" customHeight="1" x14ac:dyDescent="0.25">
      <c r="C44" s="3"/>
      <c r="D44" s="3"/>
      <c r="E44" s="176"/>
      <c r="F44" s="176"/>
      <c r="G44" s="176"/>
      <c r="H44" s="176"/>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8</v>
      </c>
    </row>
    <row r="22" spans="16:20" ht="15" customHeight="1" x14ac:dyDescent="0.25"/>
    <row r="23" spans="16:20" ht="15" customHeight="1" x14ac:dyDescent="0.25">
      <c r="S23" s="211">
        <f>0.98^(1/4)</f>
        <v>0.99496205639268809</v>
      </c>
      <c r="T23" s="211"/>
    </row>
    <row r="24" spans="16:20" ht="15" customHeight="1" x14ac:dyDescent="0.25">
      <c r="S24" s="211"/>
      <c r="T24" s="211"/>
    </row>
    <row r="25" spans="16:20" ht="15" customHeight="1" x14ac:dyDescent="0.25">
      <c r="S25" s="211"/>
      <c r="T25" s="211"/>
    </row>
    <row r="26" spans="16:20" ht="15" customHeight="1" x14ac:dyDescent="0.25">
      <c r="S26" s="211"/>
      <c r="T26" s="211"/>
    </row>
    <row r="27" spans="16:20" ht="15" customHeight="1" x14ac:dyDescent="0.25">
      <c r="S27" s="211"/>
      <c r="T27" s="211"/>
    </row>
    <row r="28" spans="16:20" ht="45.75" customHeight="1" x14ac:dyDescent="0.35">
      <c r="P28" s="24"/>
    </row>
    <row r="29" spans="16:20" ht="45.75" customHeight="1" x14ac:dyDescent="0.35">
      <c r="P29" s="24"/>
    </row>
    <row r="30" spans="16:20" ht="14.45" customHeight="1" x14ac:dyDescent="0.25"/>
    <row r="31" spans="16:20" ht="49.15" customHeight="1" x14ac:dyDescent="0.45">
      <c r="R31" s="23" t="s">
        <v>9</v>
      </c>
    </row>
    <row r="32" spans="16:20" ht="21.75" customHeight="1" x14ac:dyDescent="0.25">
      <c r="S32" s="211">
        <f>4/0.9836</f>
        <v>4.0666937779585197</v>
      </c>
      <c r="T32" s="211"/>
    </row>
    <row r="33" spans="2:20" ht="40.5" customHeight="1" x14ac:dyDescent="0.25">
      <c r="B33" s="3"/>
      <c r="C33" s="3"/>
      <c r="D33" s="3"/>
      <c r="E33" s="3"/>
      <c r="F33" s="3"/>
      <c r="S33" s="211"/>
      <c r="T33" s="211"/>
    </row>
    <row r="34" spans="2:20" ht="15" customHeight="1" x14ac:dyDescent="0.25">
      <c r="B34" s="3"/>
      <c r="C34" s="3"/>
      <c r="D34" s="3"/>
      <c r="E34" s="3"/>
      <c r="F34" s="3"/>
      <c r="I34" s="3"/>
      <c r="J34" s="3"/>
      <c r="K34" s="3"/>
      <c r="L34" s="3"/>
      <c r="S34" s="211"/>
      <c r="T34" s="21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12">
        <f>0.95 +(1-0.95)*0.95</f>
        <v>0.99750000000000005</v>
      </c>
      <c r="C38" s="212"/>
      <c r="D38" s="204" t="s">
        <v>10</v>
      </c>
      <c r="E38" s="212">
        <f>0.95+(1-0.95)*0.98</f>
        <v>0.999</v>
      </c>
      <c r="F38" s="212"/>
      <c r="G38" s="204" t="s">
        <v>10</v>
      </c>
      <c r="H38" s="212">
        <v>0.99</v>
      </c>
      <c r="I38" s="212"/>
      <c r="J38" s="204" t="s">
        <v>10</v>
      </c>
      <c r="K38" s="212">
        <f>0.99+(1-0.99)*0.9</f>
        <v>0.999</v>
      </c>
      <c r="L38" s="212"/>
      <c r="M38" s="204" t="s">
        <v>10</v>
      </c>
      <c r="N38" s="212">
        <v>0.99</v>
      </c>
      <c r="O38" s="204" t="s">
        <v>11</v>
      </c>
      <c r="P38" s="211">
        <f>N38*K38*H38*E38*B38</f>
        <v>0.97569542814974997</v>
      </c>
    </row>
    <row r="39" spans="2:20" ht="39" customHeight="1" x14ac:dyDescent="0.25">
      <c r="B39" s="212"/>
      <c r="C39" s="212"/>
      <c r="D39" s="204"/>
      <c r="E39" s="212"/>
      <c r="F39" s="212"/>
      <c r="G39" s="204"/>
      <c r="H39" s="212"/>
      <c r="I39" s="212"/>
      <c r="J39" s="204"/>
      <c r="K39" s="212"/>
      <c r="L39" s="212"/>
      <c r="M39" s="204"/>
      <c r="N39" s="212"/>
      <c r="O39" s="204"/>
      <c r="P39" s="21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75"/>
      <c r="L41" s="3"/>
      <c r="M41" s="3"/>
    </row>
    <row r="42" spans="2:20" ht="40.5" customHeight="1" x14ac:dyDescent="0.25">
      <c r="C42" s="3"/>
      <c r="D42" s="3"/>
      <c r="E42" s="3"/>
      <c r="F42" s="3"/>
      <c r="G42" s="3"/>
      <c r="H42" s="3"/>
      <c r="I42" s="3"/>
      <c r="J42" s="3"/>
      <c r="K42" s="175"/>
      <c r="L42" s="3"/>
      <c r="M42" s="3"/>
    </row>
    <row r="43" spans="2:20" ht="27.75" customHeight="1" x14ac:dyDescent="0.25">
      <c r="C43" s="3"/>
      <c r="D43" s="3"/>
      <c r="E43" s="176"/>
      <c r="F43" s="176"/>
      <c r="G43" s="176"/>
      <c r="H43" s="176"/>
      <c r="I43" s="3"/>
      <c r="J43" s="3"/>
      <c r="K43" s="3"/>
      <c r="L43" s="3"/>
      <c r="M43" s="3"/>
    </row>
    <row r="44" spans="2:20" ht="27" customHeight="1" x14ac:dyDescent="0.25">
      <c r="C44" s="3"/>
      <c r="D44" s="3"/>
      <c r="E44" s="176"/>
      <c r="F44" s="176"/>
      <c r="G44" s="176"/>
      <c r="H44" s="176"/>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8</v>
      </c>
    </row>
    <row r="22" spans="16:20" ht="15" customHeight="1" x14ac:dyDescent="0.25"/>
    <row r="23" spans="16:20" ht="15" customHeight="1" x14ac:dyDescent="0.25">
      <c r="S23" s="211"/>
      <c r="T23" s="211"/>
    </row>
    <row r="24" spans="16:20" ht="15" customHeight="1" x14ac:dyDescent="0.25">
      <c r="S24" s="211"/>
      <c r="T24" s="211"/>
    </row>
    <row r="25" spans="16:20" ht="15" customHeight="1" x14ac:dyDescent="0.25">
      <c r="S25" s="211"/>
      <c r="T25" s="211"/>
    </row>
    <row r="26" spans="16:20" ht="15" customHeight="1" x14ac:dyDescent="0.25">
      <c r="S26" s="211"/>
      <c r="T26" s="211"/>
    </row>
    <row r="27" spans="16:20" ht="15" customHeight="1" x14ac:dyDescent="0.25">
      <c r="S27" s="211"/>
      <c r="T27" s="211"/>
    </row>
    <row r="28" spans="16:20" ht="45.75" customHeight="1" x14ac:dyDescent="0.35">
      <c r="P28" s="24"/>
    </row>
    <row r="29" spans="16:20" ht="45.75" customHeight="1" x14ac:dyDescent="0.35">
      <c r="P29" s="24"/>
    </row>
    <row r="30" spans="16:20" ht="14.45" customHeight="1" x14ac:dyDescent="0.25"/>
    <row r="31" spans="16:20" ht="49.15" customHeight="1" x14ac:dyDescent="0.45">
      <c r="R31" s="23" t="s">
        <v>9</v>
      </c>
    </row>
    <row r="32" spans="16:20" ht="21.75" customHeight="1" x14ac:dyDescent="0.25">
      <c r="S32" s="211"/>
      <c r="T32" s="211"/>
    </row>
    <row r="33" spans="2:20" ht="40.5" customHeight="1" x14ac:dyDescent="0.25">
      <c r="B33" s="3"/>
      <c r="C33" s="3"/>
      <c r="D33" s="3"/>
      <c r="E33" s="3"/>
      <c r="F33" s="3"/>
      <c r="S33" s="211"/>
      <c r="T33" s="211"/>
    </row>
    <row r="34" spans="2:20" ht="15" customHeight="1" x14ac:dyDescent="0.25">
      <c r="B34" s="3"/>
      <c r="C34" s="3"/>
      <c r="D34" s="3"/>
      <c r="E34" s="3"/>
      <c r="F34" s="3"/>
      <c r="I34" s="3"/>
      <c r="J34" s="3"/>
      <c r="K34" s="3"/>
      <c r="L34" s="3"/>
      <c r="S34" s="211"/>
      <c r="T34" s="21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12"/>
      <c r="C38" s="212"/>
      <c r="D38" s="204" t="s">
        <v>10</v>
      </c>
      <c r="E38" s="212"/>
      <c r="F38" s="212"/>
      <c r="G38" s="204" t="s">
        <v>10</v>
      </c>
      <c r="H38" s="212"/>
      <c r="I38" s="212"/>
      <c r="J38" s="204" t="s">
        <v>10</v>
      </c>
      <c r="K38" s="212"/>
      <c r="L38" s="212"/>
      <c r="M38" s="204" t="s">
        <v>10</v>
      </c>
      <c r="N38" s="212"/>
      <c r="O38" s="204" t="s">
        <v>11</v>
      </c>
      <c r="P38" s="211"/>
    </row>
    <row r="39" spans="2:20" ht="39" customHeight="1" x14ac:dyDescent="0.25">
      <c r="B39" s="212"/>
      <c r="C39" s="212"/>
      <c r="D39" s="204"/>
      <c r="E39" s="212"/>
      <c r="F39" s="212"/>
      <c r="G39" s="204"/>
      <c r="H39" s="212"/>
      <c r="I39" s="212"/>
      <c r="J39" s="204"/>
      <c r="K39" s="212"/>
      <c r="L39" s="212"/>
      <c r="M39" s="204"/>
      <c r="N39" s="212"/>
      <c r="O39" s="204"/>
      <c r="P39" s="21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75"/>
      <c r="L41" s="3"/>
      <c r="M41" s="3"/>
    </row>
    <row r="42" spans="2:20" ht="40.5" customHeight="1" x14ac:dyDescent="0.25">
      <c r="C42" s="3"/>
      <c r="D42" s="3"/>
      <c r="E42" s="3"/>
      <c r="F42" s="3"/>
      <c r="G42" s="3"/>
      <c r="H42" s="3"/>
      <c r="I42" s="3"/>
      <c r="J42" s="3"/>
      <c r="K42" s="175"/>
      <c r="L42" s="3"/>
      <c r="M42" s="3"/>
    </row>
    <row r="43" spans="2:20" ht="27.75" customHeight="1" x14ac:dyDescent="0.25">
      <c r="C43" s="3"/>
      <c r="D43" s="3"/>
      <c r="E43" s="176"/>
      <c r="F43" s="176"/>
      <c r="G43" s="176"/>
      <c r="H43" s="176"/>
      <c r="I43" s="3"/>
      <c r="J43" s="3"/>
      <c r="K43" s="3"/>
      <c r="L43" s="3"/>
      <c r="M43" s="3"/>
    </row>
    <row r="44" spans="2:20" ht="27" customHeight="1" x14ac:dyDescent="0.25">
      <c r="C44" s="3"/>
      <c r="D44" s="3"/>
      <c r="E44" s="176"/>
      <c r="F44" s="176"/>
      <c r="G44" s="176"/>
      <c r="H44" s="176"/>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23:X36"/>
  <sheetViews>
    <sheetView zoomScale="60" zoomScaleNormal="60" workbookViewId="0">
      <selection activeCell="U4" sqref="U4"/>
    </sheetView>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24" x14ac:dyDescent="0.25">
      <c r="C23" s="3"/>
      <c r="D23" s="3"/>
      <c r="E23" s="3"/>
      <c r="F23" s="3"/>
      <c r="G23" s="3"/>
      <c r="H23" s="3"/>
      <c r="I23" s="3"/>
      <c r="J23" s="3"/>
      <c r="K23" s="3"/>
      <c r="L23" s="3"/>
      <c r="M23" s="3"/>
      <c r="N23" s="3"/>
    </row>
    <row r="24" spans="3:24" ht="70.5" customHeight="1" x14ac:dyDescent="0.25">
      <c r="C24" s="18" t="s">
        <v>2</v>
      </c>
      <c r="D24" s="19" t="s">
        <v>5</v>
      </c>
      <c r="E24" s="19" t="s">
        <v>3</v>
      </c>
      <c r="F24" s="19" t="s">
        <v>4</v>
      </c>
      <c r="H24" s="3"/>
      <c r="I24" s="3"/>
      <c r="J24" s="3"/>
      <c r="K24" s="52"/>
      <c r="L24" s="3"/>
      <c r="M24" s="3"/>
      <c r="N24" s="3"/>
    </row>
    <row r="25" spans="3:24" ht="20.45" customHeight="1" x14ac:dyDescent="0.25">
      <c r="C25" s="11">
        <v>2</v>
      </c>
      <c r="D25" s="14">
        <v>1.88</v>
      </c>
      <c r="E25" s="14">
        <v>3.2679999999999998</v>
      </c>
      <c r="F25" s="14">
        <v>0</v>
      </c>
      <c r="H25" s="12"/>
      <c r="I25" s="12"/>
      <c r="J25" s="12"/>
      <c r="K25" s="3"/>
      <c r="L25" s="3"/>
      <c r="M25" s="3"/>
      <c r="N25" s="3"/>
      <c r="V25" s="213">
        <f xml:space="preserve"> 12+0.577*0.25</f>
        <v>12.14425</v>
      </c>
      <c r="W25" s="213"/>
      <c r="X25" s="213"/>
    </row>
    <row r="26" spans="3:24" ht="21" customHeight="1" x14ac:dyDescent="0.25">
      <c r="C26" s="11">
        <v>3</v>
      </c>
      <c r="D26" s="14">
        <v>1.0229999999999999</v>
      </c>
      <c r="E26" s="14">
        <v>2.5739999999999998</v>
      </c>
      <c r="F26" s="14">
        <v>0</v>
      </c>
      <c r="H26" s="12"/>
      <c r="I26" s="12"/>
      <c r="J26" s="12"/>
      <c r="K26" s="3"/>
      <c r="L26" s="3"/>
      <c r="M26" s="3"/>
      <c r="N26" s="3"/>
      <c r="V26" s="213"/>
      <c r="W26" s="213"/>
      <c r="X26" s="213"/>
    </row>
    <row r="27" spans="3:24" ht="21" customHeight="1" x14ac:dyDescent="0.25">
      <c r="C27" s="11">
        <v>4</v>
      </c>
      <c r="D27" s="14">
        <v>0.72899999999999998</v>
      </c>
      <c r="E27" s="14">
        <v>2.282</v>
      </c>
      <c r="F27" s="14">
        <v>0</v>
      </c>
      <c r="H27" s="12"/>
      <c r="I27" s="12"/>
      <c r="J27" s="12"/>
      <c r="K27" s="3"/>
      <c r="L27" s="3"/>
      <c r="M27" s="6">
        <v>75</v>
      </c>
      <c r="N27" s="6"/>
    </row>
    <row r="28" spans="3:24" ht="19.149999999999999" customHeight="1" x14ac:dyDescent="0.25">
      <c r="C28" s="13">
        <v>5</v>
      </c>
      <c r="D28" s="15">
        <v>0.57699999999999996</v>
      </c>
      <c r="E28" s="14">
        <v>2.1150000000000002</v>
      </c>
      <c r="F28" s="14">
        <v>0</v>
      </c>
      <c r="H28" s="12"/>
      <c r="I28" s="12"/>
      <c r="J28" s="12"/>
      <c r="M28" s="6">
        <v>45</v>
      </c>
      <c r="N28" s="6"/>
      <c r="V28" s="213">
        <f xml:space="preserve"> 12-0.577*0.25</f>
        <v>11.85575</v>
      </c>
      <c r="W28" s="213"/>
      <c r="X28" s="213"/>
    </row>
    <row r="29" spans="3:24" ht="23.25" x14ac:dyDescent="0.25">
      <c r="C29" s="11">
        <v>6</v>
      </c>
      <c r="D29" s="14">
        <v>0.48299999999999998</v>
      </c>
      <c r="E29" s="14">
        <v>2.004</v>
      </c>
      <c r="F29" s="14">
        <v>0</v>
      </c>
      <c r="H29" s="12"/>
      <c r="I29" s="12"/>
      <c r="J29" s="12"/>
      <c r="M29" s="6">
        <v>25</v>
      </c>
      <c r="N29" s="6"/>
      <c r="V29" s="213"/>
      <c r="W29" s="213"/>
      <c r="X29" s="213"/>
    </row>
    <row r="30" spans="3:24" ht="22.15" customHeight="1" x14ac:dyDescent="0.25">
      <c r="C30" s="11">
        <v>7</v>
      </c>
      <c r="D30" s="14">
        <v>0.41899999999999998</v>
      </c>
      <c r="E30" s="14">
        <v>1.9239999999999999</v>
      </c>
      <c r="F30" s="14">
        <v>7.5999999999999998E-2</v>
      </c>
      <c r="H30" s="12"/>
      <c r="I30" s="12"/>
      <c r="J30" s="12"/>
      <c r="M30" s="6">
        <v>100</v>
      </c>
      <c r="N30" s="6"/>
    </row>
    <row r="31" spans="3:24" ht="23.45" customHeight="1" x14ac:dyDescent="0.25">
      <c r="C31" s="11">
        <v>8</v>
      </c>
      <c r="D31" s="14">
        <v>0.373</v>
      </c>
      <c r="E31" s="14">
        <v>1.8640000000000001</v>
      </c>
      <c r="F31" s="14">
        <v>0.13600000000000001</v>
      </c>
      <c r="H31" s="12"/>
      <c r="I31" s="12"/>
      <c r="J31" s="12"/>
      <c r="M31" s="5"/>
      <c r="N31" s="5"/>
    </row>
    <row r="32" spans="3:24" ht="23.25" x14ac:dyDescent="0.25">
      <c r="C32" s="11">
        <v>9</v>
      </c>
      <c r="D32" s="14">
        <v>0.33700000000000002</v>
      </c>
      <c r="E32" s="14">
        <v>1.8160000000000001</v>
      </c>
      <c r="F32" s="14">
        <v>0.184</v>
      </c>
      <c r="H32" s="12"/>
      <c r="I32" s="12"/>
      <c r="J32" s="12"/>
      <c r="M32" s="5"/>
      <c r="N32" s="5"/>
    </row>
    <row r="33" spans="3:20" ht="23.25" x14ac:dyDescent="0.25">
      <c r="C33" s="11">
        <v>10</v>
      </c>
      <c r="D33" s="14">
        <v>0.308</v>
      </c>
      <c r="E33" s="14">
        <v>1.7769999999999999</v>
      </c>
      <c r="F33" s="14">
        <v>0.223</v>
      </c>
      <c r="H33" s="12"/>
      <c r="I33" s="12"/>
      <c r="J33" s="12"/>
    </row>
    <row r="34" spans="3:20" ht="23.25" x14ac:dyDescent="0.25">
      <c r="C34" s="11">
        <v>12</v>
      </c>
      <c r="D34" s="14">
        <v>0.26600000000000001</v>
      </c>
      <c r="E34" s="14">
        <v>1.716</v>
      </c>
      <c r="F34" s="14">
        <v>0.28399999999999997</v>
      </c>
      <c r="H34" s="12"/>
      <c r="I34" s="12"/>
      <c r="J34" s="12"/>
    </row>
    <row r="35" spans="3:20" x14ac:dyDescent="0.25">
      <c r="R35" s="20"/>
      <c r="S35" s="20"/>
      <c r="T35" s="20"/>
    </row>
    <row r="36" spans="3:20" x14ac:dyDescent="0.25">
      <c r="R36" s="20"/>
      <c r="S36" s="20"/>
      <c r="T36" s="20"/>
    </row>
  </sheetData>
  <mergeCells count="2">
    <mergeCell ref="V25:X26"/>
    <mergeCell ref="V28:X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K15:S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5" spans="16:19" ht="15" customHeight="1" x14ac:dyDescent="0.25">
      <c r="P15" s="155" t="s">
        <v>26</v>
      </c>
      <c r="Q15" s="155"/>
      <c r="R15" s="155"/>
      <c r="S15" s="155"/>
    </row>
    <row r="16" spans="16:19" ht="15" customHeight="1" x14ac:dyDescent="0.25">
      <c r="P16" s="155"/>
      <c r="Q16" s="155"/>
      <c r="R16" s="155"/>
      <c r="S16" s="155"/>
    </row>
    <row r="17" spans="16:19" ht="15" customHeight="1" x14ac:dyDescent="0.25">
      <c r="P17" s="155"/>
      <c r="Q17" s="155"/>
      <c r="R17" s="155"/>
      <c r="S17" s="155"/>
    </row>
    <row r="18" spans="16:19" ht="15" customHeight="1" x14ac:dyDescent="0.25">
      <c r="P18" s="155"/>
      <c r="Q18" s="155"/>
      <c r="R18" s="155"/>
      <c r="S18" s="155"/>
    </row>
    <row r="19" spans="16:19" ht="15" customHeight="1" x14ac:dyDescent="0.25">
      <c r="P19" s="155"/>
      <c r="Q19" s="155"/>
      <c r="R19" s="155"/>
      <c r="S19" s="155"/>
    </row>
    <row r="20" spans="16:19" ht="15" customHeight="1" x14ac:dyDescent="0.25">
      <c r="P20" s="155"/>
      <c r="Q20" s="155"/>
      <c r="R20" s="155"/>
      <c r="S20" s="155"/>
    </row>
    <row r="21" spans="16:19" ht="15" customHeight="1" x14ac:dyDescent="0.25">
      <c r="P21" s="155"/>
      <c r="Q21" s="155"/>
      <c r="R21" s="155"/>
      <c r="S21" s="155"/>
    </row>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mergeCells count="1">
    <mergeCell ref="P15:S2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6:U69"/>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22.7109375" style="1" customWidth="1"/>
    <col min="21" max="21" width="18.5703125" style="1" customWidth="1"/>
    <col min="22" max="16384" width="9.140625" style="1"/>
  </cols>
  <sheetData>
    <row r="16" spans="6:17" ht="24.75" customHeight="1" x14ac:dyDescent="0.25">
      <c r="F16" s="3"/>
      <c r="G16" s="3"/>
      <c r="H16" s="3"/>
      <c r="I16" s="3"/>
      <c r="J16" s="3"/>
      <c r="K16" s="3"/>
      <c r="L16" s="3"/>
      <c r="M16" s="3"/>
      <c r="N16" s="3"/>
      <c r="O16" s="3"/>
      <c r="P16" s="3"/>
      <c r="Q16" s="3"/>
    </row>
    <row r="17" spans="6:20" ht="27.75" customHeight="1" x14ac:dyDescent="0.25">
      <c r="F17" s="12"/>
      <c r="G17" s="12"/>
      <c r="H17" s="12"/>
      <c r="I17" s="12"/>
      <c r="K17" s="3"/>
      <c r="L17" s="3"/>
      <c r="M17" s="3"/>
      <c r="N17" s="53"/>
      <c r="O17" s="3"/>
      <c r="P17" s="3"/>
      <c r="Q17" s="3"/>
    </row>
    <row r="18" spans="6:20" ht="20.45" customHeight="1" x14ac:dyDescent="0.25">
      <c r="F18" s="12"/>
      <c r="G18" s="12"/>
      <c r="H18" s="12"/>
      <c r="I18" s="12"/>
      <c r="K18" s="12"/>
      <c r="L18" s="12"/>
      <c r="M18" s="12"/>
      <c r="N18" s="3"/>
      <c r="O18" s="3"/>
      <c r="P18" s="3"/>
      <c r="Q18" s="3"/>
    </row>
    <row r="19" spans="6:20" ht="21" customHeight="1" x14ac:dyDescent="0.25">
      <c r="F19" s="12"/>
      <c r="G19" s="12"/>
      <c r="H19" s="12"/>
      <c r="I19" s="12"/>
      <c r="K19" s="12"/>
      <c r="L19" s="12"/>
      <c r="M19" s="12"/>
      <c r="N19" s="3"/>
      <c r="O19" s="3"/>
      <c r="P19" s="3"/>
      <c r="Q19" s="3"/>
    </row>
    <row r="20" spans="6:20" ht="21" customHeight="1" x14ac:dyDescent="0.25">
      <c r="F20" s="12"/>
      <c r="G20" s="12"/>
      <c r="H20" s="12"/>
      <c r="I20" s="12"/>
      <c r="K20" s="12"/>
      <c r="L20" s="12"/>
      <c r="M20" s="12"/>
      <c r="N20" s="3"/>
      <c r="O20" s="3"/>
      <c r="P20" s="6">
        <v>75</v>
      </c>
      <c r="Q20" s="6"/>
    </row>
    <row r="21" spans="6:20" ht="19.149999999999999" customHeight="1" x14ac:dyDescent="0.25">
      <c r="F21" s="12"/>
      <c r="G21" s="12"/>
      <c r="H21" s="12"/>
      <c r="I21" s="12"/>
      <c r="K21" s="12"/>
      <c r="L21" s="12"/>
      <c r="M21" s="12"/>
      <c r="P21" s="6">
        <v>45</v>
      </c>
      <c r="Q21" s="6"/>
    </row>
    <row r="22" spans="6:20" x14ac:dyDescent="0.25">
      <c r="F22" s="12"/>
      <c r="G22" s="12"/>
      <c r="H22" s="12"/>
      <c r="I22" s="12"/>
      <c r="K22" s="12"/>
      <c r="L22" s="12"/>
      <c r="M22" s="12"/>
      <c r="P22" s="6">
        <v>25</v>
      </c>
      <c r="Q22" s="6"/>
    </row>
    <row r="23" spans="6:20" ht="25.5" customHeight="1" x14ac:dyDescent="0.25">
      <c r="F23" s="12"/>
      <c r="G23" s="12"/>
      <c r="H23" s="12"/>
      <c r="I23" s="12"/>
      <c r="K23" s="12"/>
      <c r="L23" s="12"/>
      <c r="M23" s="12"/>
      <c r="P23" s="6">
        <v>100</v>
      </c>
      <c r="Q23" s="6"/>
    </row>
    <row r="24" spans="6:20" ht="25.5" customHeight="1" x14ac:dyDescent="0.25">
      <c r="F24" s="12"/>
      <c r="G24" s="12"/>
      <c r="H24" s="12"/>
      <c r="I24" s="12"/>
      <c r="K24" s="12"/>
      <c r="L24" s="12"/>
      <c r="M24" s="12"/>
      <c r="P24" s="5"/>
      <c r="Q24" s="5"/>
      <c r="T24" s="76">
        <f>(61-55)/6</f>
        <v>1</v>
      </c>
    </row>
    <row r="25" spans="6:20" ht="30" customHeight="1" x14ac:dyDescent="0.25">
      <c r="F25" s="12"/>
      <c r="G25" s="12"/>
      <c r="H25" s="12"/>
      <c r="I25" s="12"/>
      <c r="K25" s="12"/>
      <c r="L25" s="12"/>
      <c r="M25" s="12"/>
      <c r="P25" s="5"/>
      <c r="Q25" s="5"/>
    </row>
    <row r="26" spans="6:20" ht="32.25" customHeight="1" x14ac:dyDescent="0.25">
      <c r="F26" s="12"/>
      <c r="G26" s="12"/>
      <c r="H26" s="12"/>
      <c r="I26" s="12"/>
      <c r="K26" s="12"/>
      <c r="L26" s="12"/>
      <c r="M26" s="12"/>
      <c r="T26" s="151">
        <f>(65-61)/6</f>
        <v>0.66666666666666663</v>
      </c>
    </row>
    <row r="27" spans="6:20" ht="15" customHeight="1" x14ac:dyDescent="0.25">
      <c r="F27" s="12"/>
      <c r="G27" s="12"/>
      <c r="H27" s="12"/>
      <c r="I27" s="12"/>
      <c r="K27" s="12"/>
      <c r="L27" s="12"/>
      <c r="M27" s="12"/>
    </row>
    <row r="30" spans="6:20" ht="15" customHeight="1" x14ac:dyDescent="0.25"/>
    <row r="31" spans="6:20" ht="15" customHeight="1" x14ac:dyDescent="0.25"/>
    <row r="32" spans="6:20" ht="15" customHeight="1" x14ac:dyDescent="0.25"/>
    <row r="35" spans="20:21" ht="15" customHeight="1" x14ac:dyDescent="0.25"/>
    <row r="36" spans="20:21" ht="15" customHeight="1" x14ac:dyDescent="0.25"/>
    <row r="37" spans="20:21" ht="15" customHeight="1" x14ac:dyDescent="0.25"/>
    <row r="39" spans="20:21" ht="27" x14ac:dyDescent="0.25">
      <c r="T39" s="76">
        <f>(55-61)/2</f>
        <v>-3</v>
      </c>
    </row>
    <row r="42" spans="20:21" ht="27" x14ac:dyDescent="0.25">
      <c r="U42" s="76">
        <f>_xlfn.NORM.S.DIST(-3,1)</f>
        <v>1.3498980316300933E-3</v>
      </c>
    </row>
    <row r="55" spans="20:20" ht="27" x14ac:dyDescent="0.25">
      <c r="T55" s="76">
        <f>(65-61)/2</f>
        <v>2</v>
      </c>
    </row>
    <row r="58" spans="20:20" ht="27" x14ac:dyDescent="0.25">
      <c r="T58" s="76">
        <f>1-_xlfn.NORM.S.DIST(2,1)</f>
        <v>2.2750131948179209E-2</v>
      </c>
    </row>
    <row r="69" spans="20:20" ht="27" x14ac:dyDescent="0.25">
      <c r="T69" s="151">
        <f>T58+U42</f>
        <v>2.4100029979809302E-2</v>
      </c>
    </row>
  </sheetData>
  <pageMargins left="0.7" right="0.7" top="0.75" bottom="0.75" header="0.3" footer="0.3"/>
  <pageSetup scale="3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F14:S39"/>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4" spans="6:19" x14ac:dyDescent="0.25">
      <c r="M14" s="61"/>
      <c r="N14" s="61"/>
      <c r="O14" s="61"/>
      <c r="P14" s="61"/>
      <c r="Q14" s="61"/>
      <c r="R14" s="61"/>
      <c r="S14" s="61"/>
    </row>
    <row r="15" spans="6:19" x14ac:dyDescent="0.25">
      <c r="M15" s="61"/>
      <c r="N15" s="61"/>
      <c r="O15" s="61"/>
      <c r="P15" s="61"/>
      <c r="Q15" s="61"/>
      <c r="R15" s="61"/>
      <c r="S15" s="61"/>
    </row>
    <row r="16" spans="6:19" ht="24.75" customHeight="1" x14ac:dyDescent="0.25">
      <c r="F16" s="3"/>
      <c r="G16" s="3"/>
      <c r="H16" s="3"/>
      <c r="I16" s="3"/>
      <c r="J16" s="3"/>
      <c r="K16" s="3"/>
      <c r="L16" s="3"/>
      <c r="M16" s="72"/>
      <c r="N16" s="72"/>
      <c r="O16" s="72"/>
      <c r="P16" s="72"/>
      <c r="Q16" s="72"/>
      <c r="R16" s="61"/>
      <c r="S16" s="61"/>
    </row>
    <row r="17" spans="6:19" ht="27.75" customHeight="1" x14ac:dyDescent="0.25">
      <c r="F17" s="12"/>
      <c r="G17" s="12"/>
      <c r="H17" s="12"/>
      <c r="I17" s="12"/>
      <c r="K17" s="3"/>
      <c r="L17" s="3"/>
      <c r="M17" s="72"/>
      <c r="N17" s="113"/>
      <c r="O17" s="72"/>
      <c r="P17" s="72"/>
      <c r="Q17" s="72"/>
      <c r="R17" s="61"/>
      <c r="S17" s="61"/>
    </row>
    <row r="18" spans="6:19" ht="20.45" customHeight="1" x14ac:dyDescent="0.25">
      <c r="F18" s="12"/>
      <c r="G18" s="12"/>
      <c r="H18" s="12"/>
      <c r="I18" s="12"/>
      <c r="K18" s="12"/>
      <c r="L18" s="12"/>
      <c r="M18" s="114"/>
      <c r="N18" s="72"/>
      <c r="O18" s="72"/>
      <c r="P18" s="72"/>
      <c r="Q18" s="72"/>
      <c r="R18" s="61"/>
      <c r="S18" s="61"/>
    </row>
    <row r="19" spans="6:19" ht="21" customHeight="1" x14ac:dyDescent="0.25">
      <c r="F19" s="12"/>
      <c r="G19" s="12"/>
      <c r="H19" s="12"/>
      <c r="I19" s="12"/>
      <c r="K19" s="12"/>
      <c r="L19" s="12"/>
      <c r="M19" s="114"/>
      <c r="N19" s="72"/>
      <c r="O19" s="72"/>
      <c r="P19" s="72"/>
      <c r="Q19" s="72"/>
      <c r="R19" s="61"/>
      <c r="S19" s="61"/>
    </row>
    <row r="20" spans="6:19" ht="21" customHeight="1" x14ac:dyDescent="0.25">
      <c r="F20" s="12"/>
      <c r="G20" s="12"/>
      <c r="H20" s="12"/>
      <c r="I20" s="12"/>
      <c r="K20" s="12"/>
      <c r="L20" s="12"/>
      <c r="M20" s="114"/>
      <c r="N20" s="72"/>
      <c r="O20" s="72"/>
      <c r="P20" s="73"/>
      <c r="Q20" s="73"/>
      <c r="R20" s="61"/>
      <c r="S20" s="61"/>
    </row>
    <row r="21" spans="6:19" ht="19.149999999999999" customHeight="1" x14ac:dyDescent="0.25">
      <c r="F21" s="12"/>
      <c r="G21" s="12"/>
      <c r="H21" s="12"/>
      <c r="I21" s="12"/>
      <c r="K21" s="12"/>
      <c r="L21" s="12"/>
      <c r="M21" s="114"/>
      <c r="N21" s="61"/>
      <c r="O21" s="61"/>
      <c r="P21" s="73"/>
      <c r="Q21" s="73"/>
      <c r="R21" s="61"/>
      <c r="S21" s="61"/>
    </row>
    <row r="22" spans="6:19" x14ac:dyDescent="0.25">
      <c r="F22" s="12"/>
      <c r="G22" s="12"/>
      <c r="H22" s="12"/>
      <c r="I22" s="12"/>
      <c r="K22" s="12"/>
      <c r="L22" s="12"/>
      <c r="M22" s="114"/>
      <c r="N22" s="61"/>
      <c r="O22" s="61"/>
      <c r="P22" s="73"/>
      <c r="Q22" s="73"/>
      <c r="R22" s="61"/>
      <c r="S22" s="61"/>
    </row>
    <row r="23" spans="6:19" ht="25.5" customHeight="1" x14ac:dyDescent="0.25">
      <c r="F23" s="12"/>
      <c r="G23" s="12"/>
      <c r="H23" s="12"/>
      <c r="I23" s="12"/>
      <c r="K23" s="12"/>
      <c r="L23" s="12"/>
      <c r="M23" s="114"/>
      <c r="N23" s="61"/>
      <c r="O23" s="61"/>
      <c r="P23" s="73"/>
      <c r="Q23" s="73"/>
      <c r="R23" s="61"/>
      <c r="S23" s="61"/>
    </row>
    <row r="24" spans="6:19" ht="25.5" customHeight="1" x14ac:dyDescent="0.25">
      <c r="F24" s="12"/>
      <c r="G24" s="12"/>
      <c r="H24" s="12"/>
      <c r="I24" s="12"/>
      <c r="K24" s="12"/>
      <c r="L24" s="12"/>
      <c r="M24" s="114"/>
      <c r="N24" s="61"/>
      <c r="O24" s="61"/>
      <c r="P24" s="74"/>
      <c r="Q24" s="74"/>
      <c r="R24" s="61"/>
      <c r="S24" s="61"/>
    </row>
    <row r="25" spans="6:19" ht="15" customHeight="1" x14ac:dyDescent="0.25">
      <c r="F25" s="12"/>
      <c r="G25" s="12"/>
      <c r="H25" s="12"/>
      <c r="I25" s="12"/>
      <c r="K25" s="12"/>
      <c r="L25" s="12"/>
      <c r="M25" s="114"/>
      <c r="N25" s="61"/>
      <c r="O25" s="61"/>
      <c r="P25" s="74"/>
      <c r="Q25" s="74"/>
      <c r="R25" s="61"/>
      <c r="S25" s="61"/>
    </row>
    <row r="26" spans="6:19" ht="15" customHeight="1" x14ac:dyDescent="0.25">
      <c r="F26" s="12"/>
      <c r="G26" s="12"/>
      <c r="H26" s="12"/>
      <c r="I26" s="12"/>
      <c r="K26" s="12"/>
      <c r="L26" s="12"/>
      <c r="M26" s="114"/>
      <c r="N26" s="61"/>
      <c r="O26" s="61"/>
      <c r="P26" s="61"/>
      <c r="Q26" s="61"/>
      <c r="R26" s="61"/>
      <c r="S26" s="61"/>
    </row>
    <row r="27" spans="6:19" ht="15" customHeight="1" x14ac:dyDescent="0.25">
      <c r="F27" s="12"/>
      <c r="G27" s="12"/>
      <c r="H27" s="12"/>
      <c r="I27" s="12"/>
      <c r="K27" s="12"/>
      <c r="L27" s="12"/>
      <c r="M27" s="114"/>
      <c r="N27" s="61"/>
      <c r="O27" s="61"/>
      <c r="P27" s="61"/>
      <c r="Q27" s="61"/>
      <c r="R27" s="61"/>
      <c r="S27" s="61"/>
    </row>
    <row r="28" spans="6:19" x14ac:dyDescent="0.25">
      <c r="M28" s="61"/>
      <c r="N28" s="61"/>
      <c r="O28" s="61"/>
      <c r="P28" s="61"/>
      <c r="Q28" s="61"/>
      <c r="R28" s="61"/>
      <c r="S28" s="61"/>
    </row>
    <row r="29" spans="6:19" x14ac:dyDescent="0.25">
      <c r="M29" s="61"/>
      <c r="N29" s="61"/>
      <c r="O29" s="61"/>
      <c r="P29" s="61"/>
      <c r="Q29" s="61"/>
      <c r="R29" s="61"/>
      <c r="S29" s="61"/>
    </row>
    <row r="30" spans="6:19" ht="15" customHeight="1" x14ac:dyDescent="0.25">
      <c r="M30" s="61"/>
      <c r="N30" s="61"/>
      <c r="O30" s="61"/>
      <c r="P30" s="61"/>
      <c r="Q30" s="61"/>
      <c r="R30" s="61"/>
      <c r="S30" s="61"/>
    </row>
    <row r="31" spans="6:19" ht="15" customHeight="1" x14ac:dyDescent="0.25">
      <c r="M31" s="61"/>
      <c r="N31" s="61"/>
      <c r="O31" s="61"/>
      <c r="P31" s="61"/>
      <c r="Q31" s="61"/>
      <c r="R31" s="61"/>
      <c r="S31" s="61"/>
    </row>
    <row r="32" spans="6:19" ht="15" customHeight="1" x14ac:dyDescent="0.25">
      <c r="M32" s="61"/>
      <c r="N32" s="61"/>
      <c r="O32" s="61"/>
      <c r="P32" s="61"/>
      <c r="Q32" s="61"/>
      <c r="R32" s="61"/>
      <c r="S32" s="61"/>
    </row>
    <row r="33" spans="13:19" x14ac:dyDescent="0.25">
      <c r="M33" s="61"/>
      <c r="N33" s="61"/>
      <c r="O33" s="61"/>
      <c r="P33" s="61"/>
      <c r="Q33" s="61"/>
      <c r="R33" s="61"/>
      <c r="S33" s="61"/>
    </row>
    <row r="34" spans="13:19" x14ac:dyDescent="0.25">
      <c r="M34" s="61"/>
      <c r="N34" s="61"/>
      <c r="O34" s="61"/>
      <c r="P34" s="61"/>
      <c r="Q34" s="61"/>
      <c r="R34" s="61"/>
      <c r="S34" s="61"/>
    </row>
    <row r="35" spans="13:19" ht="15" customHeight="1" x14ac:dyDescent="0.25">
      <c r="M35" s="61"/>
      <c r="N35" s="61"/>
      <c r="O35" s="61"/>
      <c r="P35" s="61"/>
      <c r="Q35" s="61"/>
      <c r="R35" s="61"/>
      <c r="S35" s="61"/>
    </row>
    <row r="36" spans="13:19" ht="15" customHeight="1" x14ac:dyDescent="0.25">
      <c r="M36" s="61"/>
      <c r="N36" s="61"/>
      <c r="O36" s="61"/>
      <c r="P36" s="61"/>
      <c r="Q36" s="61"/>
      <c r="R36" s="61"/>
      <c r="S36" s="61"/>
    </row>
    <row r="37" spans="13:19" ht="15" customHeight="1" x14ac:dyDescent="0.25">
      <c r="M37" s="61"/>
      <c r="N37" s="61"/>
      <c r="O37" s="61"/>
      <c r="P37" s="61"/>
      <c r="Q37" s="61"/>
      <c r="R37" s="61"/>
      <c r="S37" s="61"/>
    </row>
    <row r="38" spans="13:19" x14ac:dyDescent="0.25">
      <c r="M38" s="61"/>
      <c r="N38" s="61"/>
      <c r="O38" s="61"/>
      <c r="P38" s="61"/>
      <c r="Q38" s="61"/>
      <c r="R38" s="61"/>
      <c r="S38" s="61"/>
    </row>
    <row r="39" spans="13:19" x14ac:dyDescent="0.25">
      <c r="M39" s="61"/>
      <c r="N39" s="61"/>
      <c r="O39" s="61"/>
      <c r="P39" s="61"/>
      <c r="Q39" s="61"/>
      <c r="R39" s="61"/>
      <c r="S39" s="61"/>
    </row>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15:R65"/>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1.5703125" style="1" customWidth="1"/>
    <col min="18" max="18" width="11.140625" style="1" customWidth="1"/>
    <col min="19" max="21" width="9.140625" style="1"/>
    <col min="22" max="22" width="17" style="1" customWidth="1"/>
    <col min="23" max="16384" width="9.140625" style="1"/>
  </cols>
  <sheetData>
    <row r="15" spans="6:16" ht="27" x14ac:dyDescent="0.25">
      <c r="J15" s="75">
        <v>3</v>
      </c>
    </row>
    <row r="16" spans="6:16" ht="24.75" customHeight="1" x14ac:dyDescent="0.25">
      <c r="F16" s="3"/>
      <c r="G16" s="3"/>
      <c r="H16" s="3"/>
      <c r="I16" s="3"/>
      <c r="J16" s="75">
        <v>0</v>
      </c>
      <c r="K16" s="3"/>
      <c r="L16" s="3"/>
      <c r="M16" s="3"/>
      <c r="N16" s="3"/>
      <c r="O16" s="3"/>
      <c r="P16" s="3"/>
    </row>
    <row r="17" spans="6:16" ht="27.75" customHeight="1" x14ac:dyDescent="0.25">
      <c r="F17" s="12"/>
      <c r="G17" s="12"/>
      <c r="H17" s="12"/>
      <c r="I17" s="12"/>
      <c r="J17" s="75">
        <v>8</v>
      </c>
      <c r="K17" s="3"/>
      <c r="L17" s="3"/>
      <c r="M17" s="3"/>
      <c r="N17" s="52"/>
      <c r="O17" s="3"/>
      <c r="P17" s="3"/>
    </row>
    <row r="18" spans="6:16" ht="20.45" customHeight="1" x14ac:dyDescent="0.25">
      <c r="F18" s="12"/>
      <c r="G18" s="12"/>
      <c r="H18" s="12"/>
      <c r="I18" s="12"/>
      <c r="J18" s="75">
        <v>9</v>
      </c>
      <c r="K18" s="12"/>
      <c r="L18" s="12"/>
      <c r="M18" s="12"/>
      <c r="N18" s="3"/>
      <c r="O18" s="3"/>
      <c r="P18" s="3"/>
    </row>
    <row r="19" spans="6:16" ht="21" customHeight="1" x14ac:dyDescent="0.25">
      <c r="F19" s="12"/>
      <c r="G19" s="12"/>
      <c r="H19" s="12"/>
      <c r="I19" s="12"/>
      <c r="J19" s="75">
        <v>6</v>
      </c>
      <c r="K19" s="12"/>
      <c r="L19" s="12"/>
      <c r="M19" s="12"/>
      <c r="N19" s="3"/>
      <c r="O19" s="3"/>
      <c r="P19" s="3"/>
    </row>
    <row r="20" spans="6:16" ht="21" customHeight="1" x14ac:dyDescent="0.25">
      <c r="F20" s="12"/>
      <c r="G20" s="12"/>
      <c r="H20" s="12"/>
      <c r="I20" s="12"/>
      <c r="J20" s="75">
        <v>7</v>
      </c>
      <c r="K20" s="12"/>
      <c r="L20" s="12"/>
      <c r="M20" s="12"/>
      <c r="N20" s="3"/>
      <c r="O20" s="3"/>
      <c r="P20" s="6">
        <v>75</v>
      </c>
    </row>
    <row r="21" spans="6:16" ht="19.149999999999999" customHeight="1" x14ac:dyDescent="0.25">
      <c r="F21" s="12"/>
      <c r="G21" s="12"/>
      <c r="H21" s="12"/>
      <c r="I21" s="12"/>
      <c r="J21" s="75">
        <v>4</v>
      </c>
      <c r="K21" s="12"/>
      <c r="L21" s="12"/>
      <c r="M21" s="12"/>
      <c r="P21" s="6">
        <v>45</v>
      </c>
    </row>
    <row r="22" spans="6:16" ht="27" x14ac:dyDescent="0.25">
      <c r="F22" s="12"/>
      <c r="G22" s="12"/>
      <c r="H22" s="12"/>
      <c r="I22" s="12"/>
      <c r="J22" s="75">
        <v>9</v>
      </c>
      <c r="K22" s="12"/>
      <c r="L22" s="12"/>
      <c r="M22" s="12"/>
      <c r="P22" s="6">
        <v>25</v>
      </c>
    </row>
    <row r="23" spans="6:16" ht="25.5" customHeight="1" x14ac:dyDescent="0.25">
      <c r="F23" s="12"/>
      <c r="G23" s="12"/>
      <c r="H23" s="12"/>
      <c r="I23" s="12"/>
      <c r="J23" s="75">
        <v>8</v>
      </c>
      <c r="K23" s="12"/>
      <c r="L23" s="12"/>
      <c r="M23" s="12"/>
      <c r="P23" s="6">
        <v>100</v>
      </c>
    </row>
    <row r="24" spans="6:16" ht="25.5" customHeight="1" x14ac:dyDescent="0.25">
      <c r="F24" s="12"/>
      <c r="G24" s="12"/>
      <c r="H24" s="12"/>
      <c r="I24" s="12"/>
      <c r="J24" s="125">
        <f>SUM(J15:J23)</f>
        <v>54</v>
      </c>
      <c r="K24" s="12"/>
      <c r="L24" s="12"/>
      <c r="M24" s="12"/>
      <c r="P24" s="5"/>
    </row>
    <row r="25" spans="6:16" x14ac:dyDescent="0.25">
      <c r="F25" s="12"/>
      <c r="G25" s="12"/>
      <c r="H25" s="12"/>
      <c r="I25" s="12"/>
      <c r="K25" s="12"/>
      <c r="L25" s="12"/>
      <c r="M25" s="12"/>
      <c r="P25" s="5"/>
    </row>
    <row r="26" spans="6:16" ht="29.25" x14ac:dyDescent="0.25">
      <c r="F26" s="12"/>
      <c r="G26" s="12"/>
      <c r="H26" s="12"/>
      <c r="I26" s="12"/>
      <c r="J26" s="124">
        <f>SUM(J15:J23)/9</f>
        <v>6</v>
      </c>
      <c r="K26" s="12"/>
      <c r="L26" s="12"/>
      <c r="M26" s="12"/>
    </row>
    <row r="27" spans="6:16" x14ac:dyDescent="0.25">
      <c r="F27" s="12"/>
      <c r="G27" s="12"/>
      <c r="H27" s="12"/>
      <c r="I27" s="12"/>
      <c r="K27" s="12"/>
      <c r="L27" s="12"/>
      <c r="M27" s="12"/>
    </row>
    <row r="31" spans="6:16" ht="15" customHeight="1" x14ac:dyDescent="0.25"/>
    <row r="32" spans="6:16" ht="15" customHeight="1" x14ac:dyDescent="0.25"/>
    <row r="33" spans="17:18" ht="15" customHeight="1" x14ac:dyDescent="0.25">
      <c r="Q33" s="220">
        <f>SQRT(6)</f>
        <v>2.4494897427831779</v>
      </c>
      <c r="R33" s="221"/>
    </row>
    <row r="34" spans="17:18" x14ac:dyDescent="0.25">
      <c r="Q34" s="222"/>
      <c r="R34" s="223"/>
    </row>
    <row r="35" spans="17:18" x14ac:dyDescent="0.25">
      <c r="Q35" s="224"/>
      <c r="R35" s="225"/>
    </row>
    <row r="36" spans="17:18" ht="15" customHeight="1" x14ac:dyDescent="0.25"/>
    <row r="37" spans="17:18" ht="15" customHeight="1" x14ac:dyDescent="0.25"/>
    <row r="38" spans="17:18" ht="15" customHeight="1" x14ac:dyDescent="0.25"/>
    <row r="43" spans="17:18" ht="29.25" customHeight="1" x14ac:dyDescent="0.25"/>
    <row r="55" spans="17:18" x14ac:dyDescent="0.25">
      <c r="Q55" s="214">
        <f>6+3*2.45</f>
        <v>13.350000000000001</v>
      </c>
      <c r="R55" s="215"/>
    </row>
    <row r="56" spans="17:18" x14ac:dyDescent="0.25">
      <c r="Q56" s="216"/>
      <c r="R56" s="217"/>
    </row>
    <row r="57" spans="17:18" x14ac:dyDescent="0.25">
      <c r="Q57" s="218"/>
      <c r="R57" s="219"/>
    </row>
    <row r="63" spans="17:18" ht="15" customHeight="1" x14ac:dyDescent="0.25">
      <c r="Q63" s="214">
        <f>6-3*2.45</f>
        <v>-1.3500000000000005</v>
      </c>
      <c r="R63" s="215"/>
    </row>
    <row r="64" spans="17:18" ht="15" customHeight="1" x14ac:dyDescent="0.25">
      <c r="Q64" s="216"/>
      <c r="R64" s="217"/>
    </row>
    <row r="65" spans="17:18" x14ac:dyDescent="0.25">
      <c r="Q65" s="218"/>
      <c r="R65" s="219"/>
    </row>
  </sheetData>
  <mergeCells count="3">
    <mergeCell ref="Q55:R57"/>
    <mergeCell ref="Q33:R35"/>
    <mergeCell ref="Q63:R65"/>
  </mergeCells>
  <pageMargins left="0.7" right="0.7" top="0.75" bottom="0.75" header="0.3" footer="0.3"/>
  <pageSetup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F12:O37"/>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2" spans="6:15" ht="27" x14ac:dyDescent="0.25">
      <c r="L12" s="75">
        <v>3</v>
      </c>
    </row>
    <row r="13" spans="6:15" ht="27" x14ac:dyDescent="0.25">
      <c r="L13" s="75">
        <v>0</v>
      </c>
    </row>
    <row r="14" spans="6:15" ht="27" x14ac:dyDescent="0.25">
      <c r="L14" s="75">
        <v>8</v>
      </c>
    </row>
    <row r="15" spans="6:15" ht="27" x14ac:dyDescent="0.25">
      <c r="L15" s="75">
        <v>9</v>
      </c>
    </row>
    <row r="16" spans="6:15" ht="24.75" customHeight="1" x14ac:dyDescent="0.25">
      <c r="F16" s="3"/>
      <c r="G16" s="3"/>
      <c r="H16" s="3"/>
      <c r="I16" s="3"/>
      <c r="J16" s="3"/>
      <c r="K16" s="3"/>
      <c r="L16" s="75">
        <v>6</v>
      </c>
      <c r="M16" s="3"/>
      <c r="N16" s="3"/>
      <c r="O16" s="3"/>
    </row>
    <row r="17" spans="6:15" ht="27.75" customHeight="1" x14ac:dyDescent="0.25">
      <c r="F17" s="12"/>
      <c r="G17" s="12"/>
      <c r="H17" s="12"/>
      <c r="I17" s="12"/>
      <c r="K17" s="3"/>
      <c r="L17" s="75">
        <v>7</v>
      </c>
      <c r="M17" s="3"/>
      <c r="N17" s="17"/>
      <c r="O17" s="3"/>
    </row>
    <row r="18" spans="6:15" ht="24" customHeight="1" x14ac:dyDescent="0.25">
      <c r="F18" s="12"/>
      <c r="G18" s="12"/>
      <c r="H18" s="12"/>
      <c r="I18" s="12"/>
      <c r="K18" s="12"/>
      <c r="L18" s="75">
        <v>4</v>
      </c>
      <c r="M18" s="12"/>
      <c r="N18" s="3"/>
      <c r="O18" s="3"/>
    </row>
    <row r="19" spans="6:15" ht="23.25" customHeight="1" x14ac:dyDescent="0.25">
      <c r="F19" s="12"/>
      <c r="G19" s="12"/>
      <c r="H19" s="12"/>
      <c r="I19" s="12"/>
      <c r="K19" s="12"/>
      <c r="L19" s="75">
        <v>9</v>
      </c>
      <c r="M19" s="12"/>
      <c r="N19" s="3"/>
      <c r="O19" s="3"/>
    </row>
    <row r="20" spans="6:15" ht="26.25" customHeight="1" x14ac:dyDescent="0.25">
      <c r="F20" s="12"/>
      <c r="G20" s="12"/>
      <c r="H20" s="12"/>
      <c r="I20" s="12"/>
      <c r="K20" s="12"/>
      <c r="L20" s="75">
        <v>8</v>
      </c>
      <c r="M20" s="12"/>
      <c r="N20" s="3"/>
      <c r="O20" s="3"/>
    </row>
    <row r="21" spans="6:15" ht="19.149999999999999" customHeight="1" x14ac:dyDescent="0.25">
      <c r="F21" s="12"/>
      <c r="G21" s="12"/>
      <c r="H21" s="12"/>
      <c r="I21" s="12"/>
      <c r="K21" s="12"/>
      <c r="L21" s="12"/>
      <c r="M21" s="12"/>
    </row>
    <row r="22" spans="6:15" x14ac:dyDescent="0.25">
      <c r="F22" s="12"/>
      <c r="G22" s="12"/>
      <c r="H22" s="12"/>
      <c r="I22" s="12"/>
      <c r="K22" s="12"/>
      <c r="M22" s="12"/>
    </row>
    <row r="23" spans="6:15" ht="25.5" customHeight="1" x14ac:dyDescent="0.25">
      <c r="F23" s="12"/>
      <c r="G23" s="12"/>
      <c r="H23" s="12"/>
      <c r="I23" s="12"/>
      <c r="K23" s="12"/>
      <c r="L23" s="12"/>
      <c r="M23" s="12"/>
    </row>
    <row r="24" spans="6:15" ht="25.5" customHeight="1" x14ac:dyDescent="0.25">
      <c r="F24" s="12"/>
      <c r="G24" s="12"/>
      <c r="H24" s="12"/>
      <c r="I24" s="12"/>
      <c r="K24" s="12"/>
      <c r="L24" s="12"/>
      <c r="M24" s="12"/>
    </row>
    <row r="25" spans="6:15" ht="15" customHeight="1" x14ac:dyDescent="0.25">
      <c r="F25" s="12"/>
      <c r="G25" s="12"/>
      <c r="H25" s="12"/>
      <c r="I25" s="12"/>
      <c r="K25" s="12"/>
      <c r="L25" s="12"/>
      <c r="M25" s="12"/>
    </row>
    <row r="26" spans="6:15" ht="15" customHeight="1" x14ac:dyDescent="0.25">
      <c r="F26" s="12"/>
      <c r="G26" s="12"/>
      <c r="H26" s="12"/>
      <c r="I26" s="12"/>
      <c r="K26" s="12"/>
      <c r="L26" s="12"/>
      <c r="M26" s="12"/>
    </row>
    <row r="27" spans="6:15" ht="15" customHeight="1" x14ac:dyDescent="0.25">
      <c r="F27" s="12"/>
      <c r="G27" s="12"/>
      <c r="H27" s="12"/>
      <c r="I27" s="12"/>
      <c r="K27" s="12"/>
      <c r="L27" s="12"/>
      <c r="M27" s="12"/>
    </row>
    <row r="30" spans="6:15" ht="15" customHeight="1" x14ac:dyDescent="0.25"/>
    <row r="31" spans="6:15" ht="15" customHeight="1" x14ac:dyDescent="0.25"/>
    <row r="32" spans="6:15" ht="15" customHeight="1" x14ac:dyDescent="0.25"/>
    <row r="35" ht="15" customHeight="1" x14ac:dyDescent="0.25"/>
    <row r="36" ht="15" customHeight="1" x14ac:dyDescent="0.25"/>
    <row r="37" ht="15" customHeight="1" x14ac:dyDescent="0.25"/>
  </sheetData>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13:X48"/>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3" spans="3:24" x14ac:dyDescent="0.25">
      <c r="M13" s="61"/>
      <c r="N13" s="61"/>
      <c r="O13" s="61"/>
      <c r="P13" s="61"/>
      <c r="Q13" s="61"/>
      <c r="R13" s="61"/>
      <c r="S13" s="61"/>
      <c r="T13" s="61"/>
      <c r="U13" s="61"/>
      <c r="V13" s="61"/>
      <c r="W13" s="61"/>
      <c r="X13" s="61"/>
    </row>
    <row r="14" spans="3:24" x14ac:dyDescent="0.25">
      <c r="M14" s="61"/>
      <c r="N14" s="61"/>
      <c r="O14" s="61"/>
      <c r="P14" s="61"/>
      <c r="Q14" s="61"/>
      <c r="R14" s="61"/>
      <c r="S14" s="61"/>
      <c r="T14" s="61"/>
      <c r="U14" s="61"/>
      <c r="V14" s="61"/>
      <c r="W14" s="61"/>
      <c r="X14" s="61"/>
    </row>
    <row r="15" spans="3:24" x14ac:dyDescent="0.25">
      <c r="M15" s="61"/>
      <c r="N15" s="61"/>
      <c r="O15" s="61"/>
      <c r="P15" s="61"/>
      <c r="Q15" s="61"/>
      <c r="R15" s="61"/>
      <c r="S15" s="61"/>
      <c r="T15" s="61"/>
      <c r="U15" s="61"/>
      <c r="V15" s="61"/>
      <c r="W15" s="61"/>
      <c r="X15" s="61"/>
    </row>
    <row r="16" spans="3:24" x14ac:dyDescent="0.25">
      <c r="C16" s="3"/>
      <c r="D16" s="3"/>
      <c r="E16" s="3"/>
      <c r="F16" s="3"/>
      <c r="G16" s="3"/>
      <c r="H16" s="3"/>
      <c r="I16" s="3"/>
      <c r="J16" s="3"/>
      <c r="K16" s="3"/>
      <c r="L16" s="3"/>
      <c r="M16" s="72"/>
      <c r="N16" s="61"/>
      <c r="O16" s="61"/>
      <c r="P16" s="61"/>
      <c r="Q16" s="61"/>
      <c r="R16" s="61"/>
      <c r="S16" s="61"/>
      <c r="T16" s="61"/>
      <c r="U16" s="61"/>
      <c r="V16" s="61"/>
      <c r="W16" s="61"/>
      <c r="X16" s="61"/>
    </row>
    <row r="17" spans="3:24" ht="26.25" customHeight="1" x14ac:dyDescent="0.25">
      <c r="C17" s="12"/>
      <c r="D17" s="12"/>
      <c r="E17" s="12"/>
      <c r="F17" s="12"/>
      <c r="H17" s="3"/>
      <c r="I17" s="3"/>
      <c r="J17" s="3"/>
      <c r="K17" s="16"/>
      <c r="L17" s="3"/>
      <c r="M17" s="72"/>
      <c r="N17" s="61"/>
      <c r="O17" s="61"/>
      <c r="P17" s="61"/>
      <c r="Q17" s="61"/>
      <c r="R17" s="61"/>
      <c r="S17" s="61"/>
      <c r="T17" s="61"/>
      <c r="U17" s="61"/>
      <c r="V17" s="61"/>
      <c r="W17" s="61"/>
      <c r="X17" s="61"/>
    </row>
    <row r="18" spans="3:24" ht="20.45" customHeight="1" x14ac:dyDescent="0.25">
      <c r="C18" s="12"/>
      <c r="D18" s="12"/>
      <c r="E18" s="12"/>
      <c r="F18" s="12"/>
      <c r="H18" s="12"/>
      <c r="I18" s="12"/>
      <c r="J18" s="12"/>
      <c r="K18" s="3"/>
      <c r="L18" s="3"/>
      <c r="M18" s="72"/>
      <c r="N18" s="61"/>
      <c r="O18" s="61"/>
      <c r="P18" s="61"/>
      <c r="Q18" s="61"/>
      <c r="R18" s="61"/>
      <c r="S18" s="61"/>
      <c r="T18" s="61"/>
      <c r="U18" s="61"/>
      <c r="V18" s="61"/>
      <c r="W18" s="61"/>
      <c r="X18" s="61"/>
    </row>
    <row r="19" spans="3:24" ht="21" customHeight="1" x14ac:dyDescent="0.25">
      <c r="C19" s="12"/>
      <c r="D19" s="12"/>
      <c r="E19" s="12"/>
      <c r="F19" s="12"/>
      <c r="H19" s="12"/>
      <c r="I19" s="12"/>
      <c r="J19" s="12"/>
      <c r="K19" s="3"/>
      <c r="L19" s="3"/>
      <c r="M19" s="72"/>
      <c r="N19" s="61"/>
      <c r="O19" s="61"/>
      <c r="P19" s="61"/>
      <c r="Q19" s="61"/>
      <c r="R19" s="61"/>
      <c r="S19" s="61"/>
      <c r="T19" s="61"/>
      <c r="U19" s="61"/>
      <c r="V19" s="61"/>
      <c r="W19" s="61"/>
      <c r="X19" s="61"/>
    </row>
    <row r="20" spans="3:24" ht="21" customHeight="1" x14ac:dyDescent="0.25">
      <c r="C20" s="12"/>
      <c r="D20" s="12"/>
      <c r="E20" s="12"/>
      <c r="F20" s="12"/>
      <c r="H20" s="12"/>
      <c r="I20" s="12"/>
      <c r="J20" s="12"/>
      <c r="K20" s="3"/>
      <c r="L20" s="6">
        <v>75</v>
      </c>
      <c r="M20" s="73"/>
      <c r="N20" s="61"/>
      <c r="O20" s="61"/>
      <c r="P20" s="61"/>
      <c r="Q20" s="61"/>
      <c r="R20" s="61"/>
      <c r="S20" s="61"/>
      <c r="T20" s="61"/>
      <c r="U20" s="61"/>
      <c r="V20" s="61"/>
      <c r="W20" s="61"/>
      <c r="X20" s="61"/>
    </row>
    <row r="21" spans="3:24" ht="19.149999999999999" customHeight="1" x14ac:dyDescent="0.25">
      <c r="C21" s="12"/>
      <c r="D21" s="12"/>
      <c r="E21" s="12"/>
      <c r="F21" s="12"/>
      <c r="H21" s="12"/>
      <c r="I21" s="12"/>
      <c r="J21" s="12"/>
      <c r="L21" s="6">
        <v>45</v>
      </c>
      <c r="M21" s="73"/>
      <c r="N21" s="61"/>
      <c r="O21" s="61"/>
      <c r="P21" s="61"/>
      <c r="Q21" s="61"/>
      <c r="R21" s="61"/>
      <c r="S21" s="61"/>
      <c r="T21" s="61"/>
      <c r="U21" s="61"/>
      <c r="V21" s="61"/>
      <c r="W21" s="61"/>
      <c r="X21" s="61"/>
    </row>
    <row r="22" spans="3:24" x14ac:dyDescent="0.25">
      <c r="C22" s="12"/>
      <c r="D22" s="12"/>
      <c r="E22" s="12"/>
      <c r="F22" s="12"/>
      <c r="H22" s="12"/>
      <c r="I22" s="12"/>
      <c r="J22" s="12"/>
      <c r="L22" s="6">
        <v>25</v>
      </c>
      <c r="M22" s="73"/>
      <c r="N22" s="61"/>
      <c r="O22" s="61"/>
      <c r="P22" s="61"/>
      <c r="Q22" s="61"/>
      <c r="R22" s="61"/>
      <c r="S22" s="61"/>
      <c r="T22" s="61"/>
      <c r="U22" s="61"/>
      <c r="V22" s="61"/>
      <c r="W22" s="61"/>
      <c r="X22" s="61"/>
    </row>
    <row r="23" spans="3:24" ht="22.15" customHeight="1" x14ac:dyDescent="0.25">
      <c r="C23" s="12"/>
      <c r="D23" s="12"/>
      <c r="E23" s="12"/>
      <c r="F23" s="12"/>
      <c r="H23" s="12"/>
      <c r="I23" s="12"/>
      <c r="J23" s="12"/>
      <c r="L23" s="6">
        <v>100</v>
      </c>
      <c r="M23" s="73"/>
      <c r="N23" s="61"/>
      <c r="O23" s="61"/>
      <c r="P23" s="61"/>
      <c r="Q23" s="61"/>
      <c r="R23" s="61"/>
      <c r="S23" s="61"/>
      <c r="T23" s="61"/>
      <c r="U23" s="61"/>
      <c r="V23" s="61"/>
      <c r="W23" s="61"/>
      <c r="X23" s="61"/>
    </row>
    <row r="24" spans="3:24" ht="23.45" customHeight="1" x14ac:dyDescent="0.25">
      <c r="C24" s="12"/>
      <c r="D24" s="12"/>
      <c r="E24" s="12"/>
      <c r="F24" s="12"/>
      <c r="H24" s="12"/>
      <c r="I24" s="12"/>
      <c r="J24" s="12"/>
      <c r="L24" s="5"/>
      <c r="M24" s="74"/>
      <c r="N24" s="61"/>
      <c r="O24" s="61"/>
      <c r="P24" s="61"/>
      <c r="Q24" s="61"/>
      <c r="R24" s="61"/>
      <c r="S24" s="61"/>
      <c r="T24" s="61"/>
      <c r="U24" s="61"/>
      <c r="V24" s="61"/>
      <c r="W24" s="61"/>
      <c r="X24" s="61"/>
    </row>
    <row r="25" spans="3:24" x14ac:dyDescent="0.25">
      <c r="C25" s="12"/>
      <c r="D25" s="12"/>
      <c r="E25" s="12"/>
      <c r="F25" s="12"/>
      <c r="H25" s="12"/>
      <c r="I25" s="12"/>
      <c r="J25" s="12"/>
      <c r="L25" s="5"/>
      <c r="M25" s="74"/>
      <c r="N25" s="61"/>
      <c r="O25" s="61"/>
      <c r="P25" s="61"/>
      <c r="Q25" s="61"/>
      <c r="R25" s="61"/>
      <c r="S25" s="61"/>
      <c r="T25" s="61"/>
      <c r="U25" s="61"/>
      <c r="V25" s="61"/>
      <c r="W25" s="61"/>
      <c r="X25" s="61"/>
    </row>
    <row r="26" spans="3:24" x14ac:dyDescent="0.25">
      <c r="C26" s="12"/>
      <c r="D26" s="12"/>
      <c r="E26" s="12"/>
      <c r="F26" s="12"/>
      <c r="H26" s="12"/>
      <c r="I26" s="12"/>
      <c r="J26" s="12"/>
      <c r="M26" s="61"/>
      <c r="N26" s="61"/>
      <c r="O26" s="61"/>
      <c r="P26" s="61"/>
      <c r="Q26" s="61"/>
      <c r="R26" s="61"/>
      <c r="S26" s="61"/>
      <c r="T26" s="61"/>
      <c r="U26" s="61"/>
      <c r="V26" s="61"/>
      <c r="W26" s="61"/>
      <c r="X26" s="61"/>
    </row>
    <row r="27" spans="3:24" x14ac:dyDescent="0.25">
      <c r="C27" s="12"/>
      <c r="D27" s="12"/>
      <c r="E27" s="12"/>
      <c r="F27" s="12"/>
      <c r="H27" s="12"/>
      <c r="I27" s="12"/>
      <c r="J27" s="12"/>
      <c r="M27" s="61"/>
      <c r="N27" s="61"/>
      <c r="O27" s="61"/>
      <c r="P27" s="61"/>
      <c r="Q27" s="61"/>
      <c r="R27" s="61"/>
      <c r="S27" s="61"/>
      <c r="T27" s="61"/>
      <c r="U27" s="61"/>
      <c r="V27" s="61"/>
      <c r="W27" s="61"/>
      <c r="X27" s="61"/>
    </row>
    <row r="28" spans="3:24" x14ac:dyDescent="0.25">
      <c r="M28" s="61"/>
      <c r="N28" s="61"/>
      <c r="O28" s="61"/>
      <c r="P28" s="61"/>
      <c r="Q28" s="61"/>
      <c r="R28" s="61"/>
      <c r="S28" s="61"/>
      <c r="T28" s="61"/>
      <c r="U28" s="61"/>
      <c r="V28" s="61"/>
      <c r="W28" s="61"/>
      <c r="X28" s="61"/>
    </row>
    <row r="29" spans="3:24" x14ac:dyDescent="0.25">
      <c r="M29" s="61"/>
      <c r="N29" s="61"/>
      <c r="O29" s="61"/>
      <c r="P29" s="61"/>
      <c r="Q29" s="61"/>
      <c r="R29" s="61"/>
      <c r="S29" s="61"/>
      <c r="T29" s="61"/>
      <c r="U29" s="61"/>
      <c r="V29" s="61"/>
      <c r="W29" s="61"/>
      <c r="X29" s="61"/>
    </row>
    <row r="30" spans="3:24" x14ac:dyDescent="0.25">
      <c r="M30" s="61"/>
      <c r="N30" s="61"/>
      <c r="O30" s="61"/>
      <c r="P30" s="61"/>
      <c r="Q30" s="61"/>
      <c r="R30" s="61"/>
      <c r="S30" s="61"/>
      <c r="T30" s="61"/>
      <c r="U30" s="61"/>
      <c r="V30" s="61"/>
      <c r="W30" s="61"/>
      <c r="X30" s="61"/>
    </row>
    <row r="31" spans="3:24" x14ac:dyDescent="0.25">
      <c r="M31" s="61"/>
      <c r="N31" s="61"/>
      <c r="O31" s="61"/>
      <c r="P31" s="61"/>
      <c r="Q31" s="61"/>
      <c r="R31" s="61"/>
      <c r="S31" s="61"/>
      <c r="T31" s="61"/>
      <c r="U31" s="61"/>
      <c r="V31" s="61"/>
      <c r="W31" s="61"/>
      <c r="X31" s="61"/>
    </row>
    <row r="32" spans="3:24" x14ac:dyDescent="0.25">
      <c r="M32" s="61"/>
      <c r="N32" s="61"/>
      <c r="O32" s="61"/>
      <c r="P32" s="61"/>
      <c r="Q32" s="61"/>
      <c r="R32" s="61"/>
      <c r="S32" s="61"/>
      <c r="T32" s="61"/>
      <c r="U32" s="61"/>
      <c r="V32" s="61"/>
      <c r="W32" s="61"/>
      <c r="X32" s="61"/>
    </row>
    <row r="33" spans="13:24" x14ac:dyDescent="0.25">
      <c r="M33" s="61"/>
      <c r="N33" s="61"/>
      <c r="O33" s="61"/>
      <c r="P33" s="61"/>
      <c r="Q33" s="61"/>
      <c r="R33" s="61"/>
      <c r="S33" s="61"/>
      <c r="T33" s="61"/>
      <c r="U33" s="61"/>
      <c r="V33" s="61"/>
      <c r="W33" s="61"/>
      <c r="X33" s="61"/>
    </row>
    <row r="34" spans="13:24" ht="15" customHeight="1" x14ac:dyDescent="0.25">
      <c r="M34" s="61"/>
      <c r="N34" s="61"/>
      <c r="O34" s="61"/>
      <c r="P34" s="61"/>
      <c r="Q34" s="61"/>
      <c r="R34" s="61"/>
      <c r="S34" s="61"/>
      <c r="T34" s="61"/>
      <c r="U34" s="61"/>
      <c r="V34" s="61"/>
      <c r="W34" s="61"/>
      <c r="X34" s="61"/>
    </row>
    <row r="35" spans="13:24" ht="15" customHeight="1" x14ac:dyDescent="0.25">
      <c r="M35" s="61"/>
      <c r="N35" s="61"/>
      <c r="O35" s="61"/>
      <c r="P35" s="61"/>
      <c r="Q35" s="61"/>
      <c r="R35" s="61"/>
      <c r="S35" s="61"/>
      <c r="T35" s="61"/>
      <c r="U35" s="61"/>
      <c r="V35" s="61"/>
      <c r="W35" s="61"/>
      <c r="X35" s="61"/>
    </row>
    <row r="36" spans="13:24" x14ac:dyDescent="0.25">
      <c r="M36" s="61"/>
      <c r="N36" s="61"/>
      <c r="O36" s="61"/>
      <c r="P36" s="61"/>
      <c r="Q36" s="61"/>
      <c r="R36" s="61"/>
      <c r="S36" s="61"/>
      <c r="T36" s="61"/>
      <c r="U36" s="61"/>
      <c r="V36" s="61"/>
      <c r="W36" s="61"/>
      <c r="X36" s="61"/>
    </row>
    <row r="37" spans="13:24" ht="15" customHeight="1" x14ac:dyDescent="0.25">
      <c r="M37" s="61"/>
      <c r="N37" s="61"/>
      <c r="O37" s="61"/>
      <c r="P37" s="61"/>
      <c r="Q37" s="61"/>
      <c r="R37" s="61"/>
      <c r="S37" s="61"/>
      <c r="T37" s="61"/>
      <c r="U37" s="61"/>
      <c r="V37" s="61"/>
      <c r="W37" s="61"/>
      <c r="X37" s="61"/>
    </row>
    <row r="38" spans="13:24" ht="15" customHeight="1" x14ac:dyDescent="0.25">
      <c r="M38" s="61"/>
      <c r="N38" s="61"/>
      <c r="O38" s="61"/>
      <c r="P38" s="61"/>
      <c r="Q38" s="61"/>
      <c r="R38" s="61"/>
      <c r="S38" s="61"/>
      <c r="T38" s="61"/>
      <c r="U38" s="61"/>
      <c r="V38" s="61"/>
      <c r="W38" s="61"/>
      <c r="X38" s="61"/>
    </row>
    <row r="42" spans="13:24" ht="15" customHeight="1" x14ac:dyDescent="0.25"/>
    <row r="43" spans="13:24" ht="15" customHeight="1" x14ac:dyDescent="0.25"/>
    <row r="47" spans="13:24" ht="15" customHeight="1" x14ac:dyDescent="0.25"/>
    <row r="48" spans="13:24" ht="15" customHeight="1" x14ac:dyDescent="0.25"/>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C16:W48"/>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4" x14ac:dyDescent="0.25">
      <c r="C16" s="3"/>
      <c r="D16" s="3"/>
      <c r="E16" s="3"/>
      <c r="F16" s="3"/>
      <c r="G16" s="3"/>
      <c r="H16" s="3"/>
      <c r="I16" s="3"/>
      <c r="J16" s="3"/>
      <c r="K16" s="3"/>
      <c r="L16" s="3"/>
      <c r="M16" s="3"/>
      <c r="N16" s="3"/>
    </row>
    <row r="17" spans="3:14" ht="63" customHeight="1" x14ac:dyDescent="0.25">
      <c r="C17" s="12"/>
      <c r="D17" s="12"/>
      <c r="E17" s="12"/>
      <c r="F17" s="12"/>
      <c r="H17" s="3"/>
      <c r="I17" s="3"/>
      <c r="J17" s="3"/>
      <c r="K17" s="52"/>
      <c r="L17" s="3"/>
      <c r="M17" s="3"/>
      <c r="N17" s="3"/>
    </row>
    <row r="18" spans="3:14" ht="20.45" customHeight="1" x14ac:dyDescent="0.25">
      <c r="C18" s="12"/>
      <c r="D18" s="12"/>
      <c r="E18" s="12"/>
      <c r="F18" s="12"/>
      <c r="H18" s="12"/>
      <c r="I18" s="12"/>
      <c r="J18" s="12"/>
      <c r="K18" s="3"/>
      <c r="L18" s="3"/>
      <c r="M18" s="3"/>
      <c r="N18" s="3"/>
    </row>
    <row r="19" spans="3:14" ht="21" customHeight="1" x14ac:dyDescent="0.25">
      <c r="C19" s="12"/>
      <c r="D19" s="12"/>
      <c r="E19" s="12"/>
      <c r="F19" s="12"/>
      <c r="H19" s="12"/>
      <c r="I19" s="12"/>
      <c r="J19" s="12"/>
      <c r="K19" s="3"/>
      <c r="L19" s="3"/>
      <c r="M19" s="3"/>
      <c r="N19" s="3"/>
    </row>
    <row r="20" spans="3:14" ht="21" customHeight="1" x14ac:dyDescent="0.25">
      <c r="C20" s="12"/>
      <c r="D20" s="12"/>
      <c r="E20" s="12"/>
      <c r="F20" s="12"/>
      <c r="H20" s="12"/>
      <c r="I20" s="12"/>
      <c r="J20" s="12"/>
      <c r="K20" s="3"/>
      <c r="L20" s="3"/>
      <c r="M20" s="6">
        <v>75</v>
      </c>
      <c r="N20" s="6"/>
    </row>
    <row r="21" spans="3:14" ht="19.149999999999999" customHeight="1" x14ac:dyDescent="0.25">
      <c r="C21" s="12"/>
      <c r="D21" s="12"/>
      <c r="E21" s="12"/>
      <c r="F21" s="12"/>
      <c r="H21" s="12"/>
      <c r="I21" s="12"/>
      <c r="J21" s="12"/>
      <c r="M21" s="6">
        <v>45</v>
      </c>
      <c r="N21" s="6"/>
    </row>
    <row r="22" spans="3:14" x14ac:dyDescent="0.25">
      <c r="C22" s="12"/>
      <c r="D22" s="12"/>
      <c r="E22" s="12"/>
      <c r="F22" s="12"/>
      <c r="H22" s="12"/>
      <c r="I22" s="12"/>
      <c r="J22" s="12"/>
      <c r="M22" s="6">
        <v>25</v>
      </c>
      <c r="N22" s="6"/>
    </row>
    <row r="23" spans="3:14" ht="22.15" customHeight="1" x14ac:dyDescent="0.25">
      <c r="C23" s="12"/>
      <c r="D23" s="12"/>
      <c r="E23" s="12"/>
      <c r="F23" s="12"/>
      <c r="H23" s="12"/>
      <c r="I23" s="12"/>
      <c r="J23" s="12"/>
      <c r="M23" s="6">
        <v>100</v>
      </c>
      <c r="N23" s="6"/>
    </row>
    <row r="24" spans="3:14" ht="23.45" customHeight="1" x14ac:dyDescent="0.25">
      <c r="C24" s="12"/>
      <c r="D24" s="12"/>
      <c r="E24" s="12"/>
      <c r="F24" s="12"/>
      <c r="H24" s="12"/>
      <c r="I24" s="12"/>
      <c r="J24" s="12"/>
      <c r="M24" s="5"/>
      <c r="N24" s="5"/>
    </row>
    <row r="25" spans="3:14" x14ac:dyDescent="0.25">
      <c r="C25" s="12"/>
      <c r="D25" s="12"/>
      <c r="E25" s="12"/>
      <c r="F25" s="12"/>
      <c r="H25" s="12"/>
      <c r="I25" s="12"/>
      <c r="J25" s="12"/>
      <c r="M25" s="5"/>
      <c r="N25" s="5"/>
    </row>
    <row r="26" spans="3:14" x14ac:dyDescent="0.25">
      <c r="C26" s="12"/>
      <c r="D26" s="12"/>
      <c r="E26" s="12"/>
      <c r="F26" s="12"/>
      <c r="H26" s="12"/>
      <c r="I26" s="12"/>
      <c r="J26" s="12"/>
    </row>
    <row r="27" spans="3:14" x14ac:dyDescent="0.25">
      <c r="C27" s="12"/>
      <c r="D27" s="12"/>
      <c r="E27" s="12"/>
      <c r="F27" s="12"/>
      <c r="H27" s="12"/>
      <c r="I27" s="12"/>
      <c r="J27" s="12"/>
    </row>
    <row r="34" spans="22:23" x14ac:dyDescent="0.25">
      <c r="V34" s="226">
        <f>(0.04*(1-0.04))/100</f>
        <v>3.8399999999999996E-4</v>
      </c>
      <c r="W34" s="226"/>
    </row>
    <row r="35" spans="22:23" x14ac:dyDescent="0.25">
      <c r="V35" s="226"/>
      <c r="W35" s="226"/>
    </row>
    <row r="37" spans="22:23" x14ac:dyDescent="0.25">
      <c r="V37" s="227">
        <f>SQRT(0.0004)</f>
        <v>0.02</v>
      </c>
      <c r="W37" s="227"/>
    </row>
    <row r="38" spans="22:23" x14ac:dyDescent="0.25">
      <c r="V38" s="227"/>
      <c r="W38" s="227"/>
    </row>
    <row r="42" spans="22:23" x14ac:dyDescent="0.25">
      <c r="V42" s="228">
        <f>0.04+(3*0.02)</f>
        <v>0.1</v>
      </c>
      <c r="W42" s="228"/>
    </row>
    <row r="43" spans="22:23" x14ac:dyDescent="0.25">
      <c r="V43" s="228"/>
      <c r="W43" s="228"/>
    </row>
    <row r="47" spans="22:23" x14ac:dyDescent="0.25">
      <c r="V47" s="228">
        <f>0.04-(3*0.02)</f>
        <v>-1.9999999999999997E-2</v>
      </c>
      <c r="W47" s="228"/>
    </row>
    <row r="48" spans="22:23" x14ac:dyDescent="0.25">
      <c r="V48" s="228"/>
      <c r="W48" s="228"/>
    </row>
  </sheetData>
  <mergeCells count="4">
    <mergeCell ref="V34:W35"/>
    <mergeCell ref="V37:W38"/>
    <mergeCell ref="V42:W43"/>
    <mergeCell ref="V47:W48"/>
  </mergeCells>
  <pageMargins left="0.7" right="0.7" top="0.75" bottom="0.75" header="0.3" footer="0.3"/>
  <pageSetup scale="2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AA27"/>
  <sheetViews>
    <sheetView zoomScale="50" zoomScaleNormal="5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4" x14ac:dyDescent="0.25">
      <c r="C16" s="3"/>
      <c r="D16" s="3"/>
      <c r="E16" s="3"/>
      <c r="F16" s="3"/>
      <c r="G16" s="3"/>
      <c r="H16" s="3"/>
      <c r="I16" s="3"/>
      <c r="J16" s="3"/>
      <c r="K16" s="3"/>
      <c r="L16" s="3"/>
      <c r="M16" s="3"/>
      <c r="N16" s="3"/>
    </row>
    <row r="17" spans="3:27" ht="63" customHeight="1" x14ac:dyDescent="0.25">
      <c r="C17" s="66" t="s">
        <v>2</v>
      </c>
      <c r="D17" s="67" t="s">
        <v>5</v>
      </c>
      <c r="E17" s="67" t="s">
        <v>3</v>
      </c>
      <c r="F17" s="67" t="s">
        <v>4</v>
      </c>
      <c r="H17" s="3"/>
      <c r="I17" s="3"/>
      <c r="J17" s="3"/>
      <c r="K17" s="52"/>
      <c r="L17" s="3"/>
      <c r="M17" s="3"/>
      <c r="N17" s="3"/>
    </row>
    <row r="18" spans="3:27" ht="20.45" customHeight="1" x14ac:dyDescent="0.25">
      <c r="C18" s="63">
        <v>2</v>
      </c>
      <c r="D18" s="68">
        <v>1.88</v>
      </c>
      <c r="E18" s="68">
        <v>3.2679999999999998</v>
      </c>
      <c r="F18" s="68">
        <v>0</v>
      </c>
      <c r="H18" s="12"/>
      <c r="I18" s="12"/>
      <c r="J18" s="12"/>
      <c r="K18" s="3"/>
      <c r="L18" s="3"/>
      <c r="M18" s="3"/>
      <c r="N18" s="3"/>
    </row>
    <row r="19" spans="3:27" ht="21" customHeight="1" x14ac:dyDescent="0.25">
      <c r="C19" s="63">
        <v>3</v>
      </c>
      <c r="D19" s="68">
        <v>1.0229999999999999</v>
      </c>
      <c r="E19" s="68">
        <v>2.5739999999999998</v>
      </c>
      <c r="F19" s="68">
        <v>0</v>
      </c>
      <c r="H19" s="12"/>
      <c r="I19" s="12"/>
      <c r="J19" s="12"/>
      <c r="K19" s="3"/>
      <c r="L19" s="3"/>
      <c r="M19" s="3"/>
      <c r="N19" s="3"/>
    </row>
    <row r="20" spans="3:27" ht="21" customHeight="1" x14ac:dyDescent="0.25">
      <c r="C20" s="63">
        <v>4</v>
      </c>
      <c r="D20" s="68">
        <v>0.72899999999999998</v>
      </c>
      <c r="E20" s="68">
        <v>2.282</v>
      </c>
      <c r="F20" s="68">
        <v>0</v>
      </c>
      <c r="H20" s="12"/>
      <c r="I20" s="12"/>
      <c r="J20" s="12"/>
      <c r="K20" s="3"/>
      <c r="L20" s="3"/>
      <c r="M20" s="6">
        <v>75</v>
      </c>
      <c r="N20" s="6"/>
      <c r="Y20" s="229">
        <f xml:space="preserve"> 2.115*5.3</f>
        <v>11.2095</v>
      </c>
      <c r="Z20" s="229"/>
      <c r="AA20" s="230" t="s">
        <v>6</v>
      </c>
    </row>
    <row r="21" spans="3:27" ht="19.149999999999999" customHeight="1" x14ac:dyDescent="0.25">
      <c r="C21" s="69">
        <v>5</v>
      </c>
      <c r="D21" s="68">
        <v>0.57699999999999996</v>
      </c>
      <c r="E21" s="71">
        <v>2.1150000000000002</v>
      </c>
      <c r="F21" s="71">
        <v>0</v>
      </c>
      <c r="H21" s="12"/>
      <c r="I21" s="12"/>
      <c r="J21" s="12"/>
      <c r="M21" s="6">
        <v>45</v>
      </c>
      <c r="N21" s="6"/>
      <c r="Y21" s="229"/>
      <c r="Z21" s="229"/>
      <c r="AA21" s="230"/>
    </row>
    <row r="22" spans="3:27" ht="22.5" x14ac:dyDescent="0.25">
      <c r="C22" s="63">
        <v>6</v>
      </c>
      <c r="D22" s="68">
        <v>0.48299999999999998</v>
      </c>
      <c r="E22" s="68">
        <v>2.004</v>
      </c>
      <c r="F22" s="68">
        <v>0</v>
      </c>
      <c r="H22" s="12"/>
      <c r="I22" s="12"/>
      <c r="J22" s="12"/>
      <c r="M22" s="6">
        <v>25</v>
      </c>
      <c r="N22" s="6"/>
      <c r="Y22" s="31"/>
      <c r="Z22" s="31"/>
      <c r="AA22" s="31"/>
    </row>
    <row r="23" spans="3:27" ht="22.15" customHeight="1" x14ac:dyDescent="0.25">
      <c r="C23" s="63">
        <v>7</v>
      </c>
      <c r="D23" s="68">
        <v>0.41899999999999998</v>
      </c>
      <c r="E23" s="68">
        <v>1.9239999999999999</v>
      </c>
      <c r="F23" s="68">
        <v>7.5999999999999998E-2</v>
      </c>
      <c r="H23" s="12"/>
      <c r="I23" s="12"/>
      <c r="J23" s="12"/>
      <c r="M23" s="6">
        <v>100</v>
      </c>
      <c r="N23" s="6"/>
      <c r="Y23" s="229">
        <f xml:space="preserve"> 0*5.3</f>
        <v>0</v>
      </c>
      <c r="Z23" s="229"/>
      <c r="AA23" s="230" t="s">
        <v>6</v>
      </c>
    </row>
    <row r="24" spans="3:27" ht="23.45" customHeight="1" x14ac:dyDescent="0.25">
      <c r="C24" s="63">
        <v>8</v>
      </c>
      <c r="D24" s="68">
        <v>0.373</v>
      </c>
      <c r="E24" s="68">
        <v>1.8640000000000001</v>
      </c>
      <c r="F24" s="68">
        <v>0.13600000000000001</v>
      </c>
      <c r="H24" s="12"/>
      <c r="I24" s="12"/>
      <c r="J24" s="12"/>
      <c r="M24" s="5"/>
      <c r="N24" s="5"/>
      <c r="Y24" s="229"/>
      <c r="Z24" s="229"/>
      <c r="AA24" s="230"/>
    </row>
    <row r="25" spans="3:27" ht="22.5" x14ac:dyDescent="0.25">
      <c r="C25" s="63">
        <v>9</v>
      </c>
      <c r="D25" s="68">
        <v>0.33700000000000002</v>
      </c>
      <c r="E25" s="68">
        <v>1.8160000000000001</v>
      </c>
      <c r="F25" s="68">
        <v>0.184</v>
      </c>
      <c r="H25" s="12"/>
      <c r="I25" s="12"/>
      <c r="J25" s="12"/>
      <c r="M25" s="5"/>
      <c r="N25" s="5"/>
    </row>
    <row r="26" spans="3:27" ht="22.5" x14ac:dyDescent="0.25">
      <c r="C26" s="63">
        <v>10</v>
      </c>
      <c r="D26" s="68">
        <v>0.308</v>
      </c>
      <c r="E26" s="68">
        <v>1.7769999999999999</v>
      </c>
      <c r="F26" s="68">
        <v>0.223</v>
      </c>
      <c r="H26" s="12"/>
      <c r="I26" s="12"/>
      <c r="J26" s="12"/>
    </row>
    <row r="27" spans="3:27" ht="22.5" x14ac:dyDescent="0.25">
      <c r="C27" s="63">
        <v>12</v>
      </c>
      <c r="D27" s="68">
        <v>0.26600000000000001</v>
      </c>
      <c r="E27" s="68">
        <v>1.716</v>
      </c>
      <c r="F27" s="68">
        <v>0.28399999999999997</v>
      </c>
      <c r="H27" s="12"/>
      <c r="I27" s="12"/>
      <c r="J27" s="12"/>
    </row>
  </sheetData>
  <mergeCells count="4">
    <mergeCell ref="Y20:Z21"/>
    <mergeCell ref="AA20:AA21"/>
    <mergeCell ref="Y23:Z24"/>
    <mergeCell ref="AA23:AA24"/>
  </mergeCells>
  <pageMargins left="0.7" right="0.7" top="0.75" bottom="0.75" header="0.3" footer="0.3"/>
  <pageSetup scale="3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C16:Z34"/>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3" x14ac:dyDescent="0.25">
      <c r="C16" s="3"/>
      <c r="D16" s="3"/>
      <c r="E16" s="3"/>
      <c r="F16" s="3"/>
      <c r="G16" s="3"/>
      <c r="H16" s="3"/>
      <c r="I16" s="3"/>
      <c r="J16" s="3"/>
      <c r="K16" s="3"/>
      <c r="L16" s="3"/>
      <c r="M16" s="3"/>
    </row>
    <row r="17" spans="3:26" ht="63" customHeight="1" x14ac:dyDescent="0.25">
      <c r="C17" s="66" t="s">
        <v>2</v>
      </c>
      <c r="D17" s="67" t="s">
        <v>5</v>
      </c>
      <c r="E17" s="67" t="s">
        <v>3</v>
      </c>
      <c r="F17" s="67" t="s">
        <v>4</v>
      </c>
      <c r="H17" s="3"/>
      <c r="I17" s="3"/>
      <c r="J17" s="3"/>
      <c r="K17" s="9"/>
      <c r="L17" s="3"/>
      <c r="M17" s="3"/>
    </row>
    <row r="18" spans="3:26" ht="20.45" customHeight="1" x14ac:dyDescent="0.25">
      <c r="C18" s="63">
        <v>2</v>
      </c>
      <c r="D18" s="68">
        <v>1.88</v>
      </c>
      <c r="E18" s="68">
        <v>3.2679999999999998</v>
      </c>
      <c r="F18" s="68">
        <v>0</v>
      </c>
      <c r="H18" s="12"/>
      <c r="I18" s="12"/>
      <c r="J18" s="12"/>
      <c r="K18" s="3"/>
      <c r="L18" s="3"/>
      <c r="M18" s="3"/>
      <c r="N18" s="72"/>
      <c r="O18" s="61"/>
      <c r="P18" s="61"/>
      <c r="Q18" s="61"/>
      <c r="R18" s="61"/>
      <c r="S18" s="61"/>
      <c r="T18" s="61"/>
      <c r="U18" s="61"/>
      <c r="V18" s="61"/>
      <c r="W18" s="61"/>
      <c r="X18" s="61"/>
      <c r="Y18" s="61"/>
      <c r="Z18" s="61"/>
    </row>
    <row r="19" spans="3:26" ht="21" customHeight="1" x14ac:dyDescent="0.25">
      <c r="C19" s="63">
        <v>3</v>
      </c>
      <c r="D19" s="68">
        <v>1.0229999999999999</v>
      </c>
      <c r="E19" s="68">
        <v>2.5739999999999998</v>
      </c>
      <c r="F19" s="68">
        <v>0</v>
      </c>
      <c r="H19" s="12"/>
      <c r="I19" s="12"/>
      <c r="J19" s="12"/>
      <c r="K19" s="3"/>
      <c r="L19" s="3"/>
      <c r="M19" s="3"/>
      <c r="N19" s="72"/>
      <c r="O19" s="61"/>
      <c r="P19" s="61"/>
      <c r="Q19" s="61"/>
      <c r="R19" s="61"/>
      <c r="S19" s="61"/>
      <c r="T19" s="61"/>
      <c r="U19" s="61"/>
      <c r="V19" s="61"/>
      <c r="W19" s="61"/>
      <c r="X19" s="61"/>
      <c r="Y19" s="61"/>
      <c r="Z19" s="61"/>
    </row>
    <row r="20" spans="3:26" ht="21" customHeight="1" x14ac:dyDescent="0.25">
      <c r="C20" s="63">
        <v>4</v>
      </c>
      <c r="D20" s="68">
        <v>0.72899999999999998</v>
      </c>
      <c r="E20" s="68">
        <v>2.282</v>
      </c>
      <c r="F20" s="68">
        <v>0</v>
      </c>
      <c r="H20" s="12"/>
      <c r="I20" s="12"/>
      <c r="J20" s="12"/>
      <c r="K20" s="3"/>
      <c r="L20" s="3"/>
      <c r="M20" s="6">
        <v>75</v>
      </c>
      <c r="N20" s="73"/>
      <c r="O20" s="61"/>
      <c r="P20" s="61"/>
      <c r="Q20" s="61"/>
      <c r="R20" s="61"/>
      <c r="S20" s="61"/>
      <c r="T20" s="61"/>
      <c r="U20" s="61"/>
      <c r="V20" s="61"/>
      <c r="W20" s="61"/>
      <c r="X20" s="61"/>
      <c r="Y20" s="61"/>
      <c r="Z20" s="61"/>
    </row>
    <row r="21" spans="3:26" ht="19.149999999999999" customHeight="1" x14ac:dyDescent="0.25">
      <c r="C21" s="63">
        <v>5</v>
      </c>
      <c r="D21" s="68">
        <v>0.57699999999999996</v>
      </c>
      <c r="E21" s="68">
        <v>2.1150000000000002</v>
      </c>
      <c r="F21" s="68">
        <v>0</v>
      </c>
      <c r="H21" s="12"/>
      <c r="I21" s="12"/>
      <c r="J21" s="12"/>
      <c r="M21" s="6">
        <v>45</v>
      </c>
      <c r="N21" s="73"/>
      <c r="O21" s="61"/>
      <c r="P21" s="61"/>
      <c r="Q21" s="61"/>
      <c r="R21" s="61"/>
      <c r="S21" s="61"/>
      <c r="T21" s="61"/>
      <c r="U21" s="61"/>
      <c r="V21" s="61"/>
      <c r="W21" s="61"/>
      <c r="X21" s="61"/>
      <c r="Y21" s="61"/>
      <c r="Z21" s="61"/>
    </row>
    <row r="22" spans="3:26" ht="22.5" x14ac:dyDescent="0.25">
      <c r="C22" s="63">
        <v>6</v>
      </c>
      <c r="D22" s="68">
        <v>0.48299999999999998</v>
      </c>
      <c r="E22" s="68">
        <v>2.004</v>
      </c>
      <c r="F22" s="68">
        <v>0</v>
      </c>
      <c r="H22" s="12"/>
      <c r="I22" s="12"/>
      <c r="J22" s="12"/>
      <c r="M22" s="6">
        <v>25</v>
      </c>
      <c r="N22" s="73"/>
      <c r="O22" s="61"/>
      <c r="P22" s="61"/>
      <c r="Q22" s="61"/>
      <c r="R22" s="61"/>
      <c r="S22" s="61"/>
      <c r="T22" s="61"/>
      <c r="U22" s="61"/>
      <c r="V22" s="61"/>
      <c r="W22" s="61"/>
      <c r="X22" s="61"/>
      <c r="Y22" s="61"/>
      <c r="Z22" s="61"/>
    </row>
    <row r="23" spans="3:26" ht="22.15" customHeight="1" x14ac:dyDescent="0.25">
      <c r="C23" s="63">
        <v>7</v>
      </c>
      <c r="D23" s="68">
        <v>0.41899999999999998</v>
      </c>
      <c r="E23" s="68">
        <v>1.9239999999999999</v>
      </c>
      <c r="F23" s="68">
        <v>7.5999999999999998E-2</v>
      </c>
      <c r="H23" s="12"/>
      <c r="I23" s="12"/>
      <c r="J23" s="12"/>
      <c r="M23" s="6">
        <v>100</v>
      </c>
      <c r="N23" s="73"/>
      <c r="O23" s="61"/>
      <c r="P23" s="61"/>
      <c r="Q23" s="61"/>
      <c r="R23" s="61"/>
      <c r="S23" s="61"/>
      <c r="T23" s="61"/>
      <c r="U23" s="61"/>
      <c r="V23" s="61"/>
      <c r="W23" s="61"/>
      <c r="X23" s="61"/>
      <c r="Y23" s="61"/>
      <c r="Z23" s="61"/>
    </row>
    <row r="24" spans="3:26" ht="23.45" customHeight="1" x14ac:dyDescent="0.25">
      <c r="C24" s="63">
        <v>8</v>
      </c>
      <c r="D24" s="68">
        <v>0.373</v>
      </c>
      <c r="E24" s="68">
        <v>1.8640000000000001</v>
      </c>
      <c r="F24" s="68">
        <v>0.13600000000000001</v>
      </c>
      <c r="H24" s="12"/>
      <c r="I24" s="12"/>
      <c r="J24" s="12"/>
      <c r="M24" s="5"/>
      <c r="N24" s="74"/>
      <c r="O24" s="61"/>
      <c r="P24" s="61"/>
      <c r="Q24" s="61"/>
      <c r="R24" s="61"/>
      <c r="S24" s="61"/>
      <c r="T24" s="61"/>
      <c r="U24" s="61"/>
      <c r="V24" s="61"/>
      <c r="W24" s="61"/>
      <c r="X24" s="61"/>
      <c r="Y24" s="61"/>
      <c r="Z24" s="61"/>
    </row>
    <row r="25" spans="3:26" ht="22.5" x14ac:dyDescent="0.25">
      <c r="C25" s="63">
        <v>9</v>
      </c>
      <c r="D25" s="68">
        <v>0.33700000000000002</v>
      </c>
      <c r="E25" s="68">
        <v>1.8160000000000001</v>
      </c>
      <c r="F25" s="68">
        <v>0.184</v>
      </c>
      <c r="H25" s="12"/>
      <c r="I25" s="12"/>
      <c r="J25" s="12"/>
      <c r="M25" s="5"/>
      <c r="N25" s="74"/>
      <c r="O25" s="61"/>
      <c r="P25" s="61"/>
      <c r="Q25" s="61"/>
      <c r="R25" s="61"/>
      <c r="S25" s="61"/>
      <c r="T25" s="61"/>
      <c r="U25" s="61"/>
      <c r="V25" s="61"/>
      <c r="W25" s="61"/>
      <c r="X25" s="61"/>
      <c r="Y25" s="61"/>
      <c r="Z25" s="61"/>
    </row>
    <row r="26" spans="3:26" ht="22.5" x14ac:dyDescent="0.25">
      <c r="C26" s="63">
        <v>10</v>
      </c>
      <c r="D26" s="68">
        <v>0.308</v>
      </c>
      <c r="E26" s="68">
        <v>1.7769999999999999</v>
      </c>
      <c r="F26" s="68">
        <v>0.223</v>
      </c>
      <c r="H26" s="12"/>
      <c r="I26" s="12"/>
      <c r="J26" s="12"/>
      <c r="N26" s="61"/>
      <c r="O26" s="61"/>
      <c r="P26" s="61"/>
      <c r="Q26" s="61"/>
      <c r="R26" s="61"/>
      <c r="S26" s="61"/>
      <c r="T26" s="61"/>
      <c r="U26" s="61"/>
      <c r="V26" s="61"/>
      <c r="W26" s="61"/>
      <c r="X26" s="61"/>
      <c r="Y26" s="61"/>
      <c r="Z26" s="61"/>
    </row>
    <row r="27" spans="3:26" ht="22.5" x14ac:dyDescent="0.25">
      <c r="C27" s="63">
        <v>12</v>
      </c>
      <c r="D27" s="68">
        <v>0.26600000000000001</v>
      </c>
      <c r="E27" s="68">
        <v>1.716</v>
      </c>
      <c r="F27" s="68">
        <v>0.28399999999999997</v>
      </c>
      <c r="H27" s="12"/>
      <c r="I27" s="12"/>
      <c r="J27" s="12"/>
      <c r="N27" s="61"/>
      <c r="O27" s="61"/>
      <c r="P27" s="61"/>
      <c r="Q27" s="61"/>
      <c r="R27" s="61"/>
      <c r="S27" s="61"/>
      <c r="T27" s="61"/>
      <c r="U27" s="61"/>
      <c r="V27" s="61"/>
      <c r="W27" s="61"/>
      <c r="X27" s="61"/>
      <c r="Y27" s="61"/>
      <c r="Z27" s="61"/>
    </row>
    <row r="28" spans="3:26" x14ac:dyDescent="0.25">
      <c r="N28" s="61"/>
      <c r="O28" s="61"/>
      <c r="P28" s="61"/>
      <c r="Q28" s="61"/>
      <c r="R28" s="61"/>
      <c r="S28" s="61"/>
      <c r="T28" s="61"/>
      <c r="U28" s="61"/>
      <c r="V28" s="61"/>
      <c r="W28" s="61"/>
      <c r="X28" s="61"/>
      <c r="Y28" s="61"/>
      <c r="Z28" s="61"/>
    </row>
    <row r="29" spans="3:26" x14ac:dyDescent="0.25">
      <c r="N29" s="61"/>
      <c r="O29" s="61"/>
      <c r="P29" s="61"/>
      <c r="Q29" s="61"/>
      <c r="R29" s="61"/>
      <c r="S29" s="61"/>
      <c r="T29" s="61"/>
      <c r="U29" s="61"/>
      <c r="V29" s="61"/>
      <c r="W29" s="61"/>
      <c r="X29" s="61"/>
      <c r="Y29" s="61"/>
      <c r="Z29" s="61"/>
    </row>
    <row r="30" spans="3:26" x14ac:dyDescent="0.25">
      <c r="N30" s="61"/>
      <c r="O30" s="61"/>
      <c r="P30" s="61"/>
      <c r="Q30" s="61"/>
      <c r="R30" s="61"/>
      <c r="S30" s="61"/>
      <c r="T30" s="61"/>
      <c r="U30" s="61"/>
      <c r="V30" s="61"/>
      <c r="W30" s="61"/>
      <c r="X30" s="61"/>
      <c r="Y30" s="61"/>
      <c r="Z30" s="61"/>
    </row>
    <row r="31" spans="3:26" x14ac:dyDescent="0.25">
      <c r="N31" s="61"/>
      <c r="O31" s="61"/>
      <c r="P31" s="61"/>
      <c r="Q31" s="61"/>
      <c r="R31" s="61"/>
      <c r="S31" s="61"/>
      <c r="T31" s="61"/>
      <c r="U31" s="61"/>
      <c r="V31" s="61"/>
      <c r="W31" s="61"/>
      <c r="X31" s="61"/>
      <c r="Y31" s="61"/>
      <c r="Z31" s="61"/>
    </row>
    <row r="32" spans="3:26" x14ac:dyDescent="0.25">
      <c r="N32" s="61"/>
      <c r="O32" s="61"/>
      <c r="P32" s="61"/>
      <c r="Q32" s="61"/>
      <c r="R32" s="61"/>
      <c r="S32" s="61"/>
      <c r="T32" s="61"/>
      <c r="U32" s="61"/>
      <c r="V32" s="61"/>
      <c r="W32" s="61"/>
      <c r="X32" s="61"/>
      <c r="Y32" s="61"/>
      <c r="Z32" s="61"/>
    </row>
    <row r="33" spans="14:26" x14ac:dyDescent="0.25">
      <c r="N33" s="61"/>
      <c r="O33" s="61"/>
      <c r="P33" s="61"/>
      <c r="Q33" s="61"/>
      <c r="R33" s="61"/>
      <c r="S33" s="61"/>
      <c r="T33" s="61"/>
      <c r="U33" s="61"/>
      <c r="V33" s="61"/>
      <c r="W33" s="61"/>
      <c r="X33" s="61"/>
      <c r="Y33" s="61"/>
      <c r="Z33" s="61"/>
    </row>
    <row r="34" spans="14:26" x14ac:dyDescent="0.25">
      <c r="N34" s="61"/>
      <c r="O34" s="61"/>
      <c r="P34" s="61"/>
      <c r="Q34" s="61"/>
      <c r="R34" s="61"/>
      <c r="S34" s="61"/>
      <c r="T34" s="61"/>
      <c r="U34" s="61"/>
      <c r="V34" s="61"/>
      <c r="W34" s="61"/>
      <c r="X34" s="61"/>
      <c r="Y34" s="61"/>
      <c r="Z34" s="61"/>
    </row>
  </sheetData>
  <pageMargins left="0.7" right="0.7" top="0.75" bottom="0.75" header="0.3" footer="0.3"/>
  <pageSetup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C25:AA38"/>
  <sheetViews>
    <sheetView zoomScale="50" zoomScaleNormal="5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5" spans="3:27" x14ac:dyDescent="0.25">
      <c r="C25" s="3"/>
      <c r="D25" s="3"/>
      <c r="E25" s="3"/>
      <c r="F25" s="3"/>
      <c r="G25" s="3"/>
      <c r="H25" s="3"/>
      <c r="I25" s="3"/>
      <c r="J25" s="3"/>
      <c r="K25" s="3"/>
      <c r="L25" s="3"/>
      <c r="M25" s="3"/>
      <c r="N25" s="3"/>
    </row>
    <row r="26" spans="3:27" ht="70.5" customHeight="1" x14ac:dyDescent="0.25">
      <c r="C26" s="66" t="s">
        <v>2</v>
      </c>
      <c r="D26" s="67" t="s">
        <v>5</v>
      </c>
      <c r="E26" s="67" t="s">
        <v>3</v>
      </c>
      <c r="F26" s="67" t="s">
        <v>4</v>
      </c>
      <c r="H26" s="3"/>
      <c r="I26" s="3"/>
      <c r="J26" s="3"/>
      <c r="K26" s="52"/>
      <c r="L26" s="3"/>
      <c r="M26" s="3"/>
      <c r="N26" s="3"/>
    </row>
    <row r="27" spans="3:27" ht="20.45" customHeight="1" x14ac:dyDescent="0.25">
      <c r="C27" s="63">
        <v>2</v>
      </c>
      <c r="D27" s="68">
        <v>1.88</v>
      </c>
      <c r="E27" s="68">
        <v>3.2679999999999998</v>
      </c>
      <c r="F27" s="68">
        <v>0</v>
      </c>
      <c r="H27" s="12"/>
      <c r="I27" s="12"/>
      <c r="J27" s="12"/>
      <c r="K27" s="3"/>
      <c r="L27" s="3"/>
      <c r="M27" s="3"/>
      <c r="N27" s="3"/>
      <c r="Y27" s="231">
        <f xml:space="preserve"> 12+0.577*0.25</f>
        <v>12.14425</v>
      </c>
      <c r="Z27" s="232"/>
      <c r="AA27" s="233"/>
    </row>
    <row r="28" spans="3:27" ht="21" customHeight="1" x14ac:dyDescent="0.25">
      <c r="C28" s="63">
        <v>3</v>
      </c>
      <c r="D28" s="68">
        <v>1.0229999999999999</v>
      </c>
      <c r="E28" s="68">
        <v>2.5739999999999998</v>
      </c>
      <c r="F28" s="68">
        <v>0</v>
      </c>
      <c r="H28" s="12"/>
      <c r="I28" s="12"/>
      <c r="J28" s="12"/>
      <c r="K28" s="3"/>
      <c r="L28" s="3"/>
      <c r="M28" s="3"/>
      <c r="N28" s="3"/>
      <c r="Y28" s="234"/>
      <c r="Z28" s="235"/>
      <c r="AA28" s="236"/>
    </row>
    <row r="29" spans="3:27" ht="21" customHeight="1" x14ac:dyDescent="0.25">
      <c r="C29" s="63">
        <v>4</v>
      </c>
      <c r="D29" s="68">
        <v>0.72899999999999998</v>
      </c>
      <c r="E29" s="68">
        <v>2.282</v>
      </c>
      <c r="F29" s="68">
        <v>0</v>
      </c>
      <c r="H29" s="12"/>
      <c r="I29" s="12"/>
      <c r="J29" s="12"/>
      <c r="K29" s="3"/>
      <c r="L29" s="3"/>
      <c r="M29" s="6">
        <v>75</v>
      </c>
      <c r="N29" s="6"/>
      <c r="Y29" s="31"/>
      <c r="Z29" s="31"/>
      <c r="AA29" s="31"/>
    </row>
    <row r="30" spans="3:27" ht="19.149999999999999" customHeight="1" x14ac:dyDescent="0.25">
      <c r="C30" s="69">
        <v>5</v>
      </c>
      <c r="D30" s="70">
        <v>0.57699999999999996</v>
      </c>
      <c r="E30" s="68">
        <v>2.1150000000000002</v>
      </c>
      <c r="F30" s="68">
        <v>0</v>
      </c>
      <c r="H30" s="12"/>
      <c r="I30" s="12"/>
      <c r="J30" s="12"/>
      <c r="M30" s="6">
        <v>45</v>
      </c>
      <c r="N30" s="6"/>
      <c r="Y30" s="231">
        <f xml:space="preserve"> 12-0.577*0.25</f>
        <v>11.85575</v>
      </c>
      <c r="Z30" s="232"/>
      <c r="AA30" s="233"/>
    </row>
    <row r="31" spans="3:27" ht="22.5" x14ac:dyDescent="0.25">
      <c r="C31" s="63">
        <v>6</v>
      </c>
      <c r="D31" s="68">
        <v>0.48299999999999998</v>
      </c>
      <c r="E31" s="68">
        <v>2.004</v>
      </c>
      <c r="F31" s="68">
        <v>0</v>
      </c>
      <c r="H31" s="12"/>
      <c r="I31" s="12"/>
      <c r="J31" s="12"/>
      <c r="M31" s="6">
        <v>25</v>
      </c>
      <c r="N31" s="6"/>
      <c r="Y31" s="234"/>
      <c r="Z31" s="235"/>
      <c r="AA31" s="236"/>
    </row>
    <row r="32" spans="3:27" ht="22.15" customHeight="1" x14ac:dyDescent="0.25">
      <c r="C32" s="63">
        <v>7</v>
      </c>
      <c r="D32" s="68">
        <v>0.41899999999999998</v>
      </c>
      <c r="E32" s="68">
        <v>1.9239999999999999</v>
      </c>
      <c r="F32" s="68">
        <v>7.5999999999999998E-2</v>
      </c>
      <c r="H32" s="12"/>
      <c r="I32" s="12"/>
      <c r="J32" s="12"/>
      <c r="M32" s="6">
        <v>100</v>
      </c>
      <c r="N32" s="6"/>
    </row>
    <row r="33" spans="3:20" ht="23.45" customHeight="1" x14ac:dyDescent="0.25">
      <c r="C33" s="63">
        <v>8</v>
      </c>
      <c r="D33" s="68">
        <v>0.373</v>
      </c>
      <c r="E33" s="68">
        <v>1.8640000000000001</v>
      </c>
      <c r="F33" s="68">
        <v>0.13600000000000001</v>
      </c>
      <c r="H33" s="12"/>
      <c r="I33" s="12"/>
      <c r="J33" s="12"/>
      <c r="M33" s="5"/>
      <c r="N33" s="5"/>
    </row>
    <row r="34" spans="3:20" ht="22.5" x14ac:dyDescent="0.25">
      <c r="C34" s="63">
        <v>9</v>
      </c>
      <c r="D34" s="68">
        <v>0.33700000000000002</v>
      </c>
      <c r="E34" s="68">
        <v>1.8160000000000001</v>
      </c>
      <c r="F34" s="68">
        <v>0.184</v>
      </c>
      <c r="H34" s="12"/>
      <c r="I34" s="12"/>
      <c r="J34" s="12"/>
      <c r="M34" s="5"/>
      <c r="N34" s="5"/>
    </row>
    <row r="35" spans="3:20" ht="22.5" x14ac:dyDescent="0.25">
      <c r="C35" s="63">
        <v>10</v>
      </c>
      <c r="D35" s="68">
        <v>0.308</v>
      </c>
      <c r="E35" s="68">
        <v>1.7769999999999999</v>
      </c>
      <c r="F35" s="68">
        <v>0.223</v>
      </c>
      <c r="H35" s="12"/>
      <c r="I35" s="12"/>
      <c r="J35" s="12"/>
    </row>
    <row r="36" spans="3:20" ht="22.5" x14ac:dyDescent="0.25">
      <c r="C36" s="63">
        <v>12</v>
      </c>
      <c r="D36" s="68">
        <v>0.26600000000000001</v>
      </c>
      <c r="E36" s="68">
        <v>1.716</v>
      </c>
      <c r="F36" s="68">
        <v>0.28399999999999997</v>
      </c>
      <c r="H36" s="12"/>
      <c r="I36" s="12"/>
      <c r="J36" s="12"/>
    </row>
    <row r="37" spans="3:20" x14ac:dyDescent="0.25">
      <c r="R37" s="20"/>
      <c r="S37" s="20"/>
      <c r="T37" s="20"/>
    </row>
    <row r="38" spans="3:20" x14ac:dyDescent="0.25">
      <c r="R38" s="20"/>
      <c r="S38" s="20"/>
      <c r="T38" s="20"/>
    </row>
  </sheetData>
  <mergeCells count="2">
    <mergeCell ref="Y27:AA28"/>
    <mergeCell ref="Y30:AA31"/>
  </mergeCells>
  <pageMargins left="0.7" right="0.7" top="0.75" bottom="0.75" header="0.3" footer="0.3"/>
  <pageSetup scale="3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23:T36"/>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14" x14ac:dyDescent="0.25">
      <c r="C23" s="3"/>
      <c r="D23" s="3"/>
      <c r="E23" s="3"/>
      <c r="F23" s="3"/>
      <c r="G23" s="3"/>
      <c r="H23" s="3"/>
      <c r="I23" s="3"/>
      <c r="J23" s="3"/>
      <c r="K23" s="3"/>
      <c r="L23" s="3"/>
      <c r="M23" s="3"/>
      <c r="N23" s="3"/>
    </row>
    <row r="24" spans="3:14" ht="70.5" customHeight="1" x14ac:dyDescent="0.25">
      <c r="C24" s="66" t="s">
        <v>2</v>
      </c>
      <c r="D24" s="67" t="s">
        <v>5</v>
      </c>
      <c r="E24" s="67" t="s">
        <v>3</v>
      </c>
      <c r="F24" s="67" t="s">
        <v>4</v>
      </c>
      <c r="H24" s="3"/>
      <c r="I24" s="3"/>
      <c r="J24" s="3"/>
      <c r="K24" s="9"/>
      <c r="L24" s="3"/>
      <c r="M24" s="3"/>
      <c r="N24" s="3"/>
    </row>
    <row r="25" spans="3:14" ht="23.25" customHeight="1" x14ac:dyDescent="0.25">
      <c r="C25" s="63">
        <v>2</v>
      </c>
      <c r="D25" s="68">
        <v>1.88</v>
      </c>
      <c r="E25" s="68">
        <v>3.2679999999999998</v>
      </c>
      <c r="F25" s="68">
        <v>0</v>
      </c>
      <c r="H25" s="12"/>
      <c r="I25" s="12"/>
      <c r="J25" s="12"/>
      <c r="K25" s="3"/>
      <c r="L25" s="3"/>
      <c r="M25" s="3"/>
      <c r="N25" s="3"/>
    </row>
    <row r="26" spans="3:14" ht="24.75" customHeight="1" x14ac:dyDescent="0.25">
      <c r="C26" s="63">
        <v>3</v>
      </c>
      <c r="D26" s="68">
        <v>1.0229999999999999</v>
      </c>
      <c r="E26" s="68">
        <v>2.5739999999999998</v>
      </c>
      <c r="F26" s="68">
        <v>0</v>
      </c>
      <c r="H26" s="12"/>
      <c r="I26" s="12"/>
      <c r="J26" s="12"/>
      <c r="K26" s="3"/>
      <c r="L26" s="3"/>
      <c r="M26" s="3"/>
      <c r="N26" s="3"/>
    </row>
    <row r="27" spans="3:14" ht="21" customHeight="1" x14ac:dyDescent="0.25">
      <c r="C27" s="63">
        <v>4</v>
      </c>
      <c r="D27" s="68">
        <v>0.72899999999999998</v>
      </c>
      <c r="E27" s="68">
        <v>2.282</v>
      </c>
      <c r="F27" s="68">
        <v>0</v>
      </c>
      <c r="H27" s="12"/>
      <c r="I27" s="12"/>
      <c r="J27" s="12"/>
      <c r="K27" s="3"/>
      <c r="L27" s="3"/>
      <c r="M27" s="6">
        <v>75</v>
      </c>
      <c r="N27" s="6"/>
    </row>
    <row r="28" spans="3:14" ht="24.75" customHeight="1" x14ac:dyDescent="0.25">
      <c r="C28" s="63">
        <v>5</v>
      </c>
      <c r="D28" s="68">
        <v>0.57699999999999996</v>
      </c>
      <c r="E28" s="68">
        <v>2.1150000000000002</v>
      </c>
      <c r="F28" s="68">
        <v>0</v>
      </c>
      <c r="H28" s="12"/>
      <c r="I28" s="12"/>
      <c r="J28" s="12"/>
      <c r="M28" s="6">
        <v>45</v>
      </c>
      <c r="N28" s="6"/>
    </row>
    <row r="29" spans="3:14" ht="27.75" customHeight="1" x14ac:dyDescent="0.25">
      <c r="C29" s="63">
        <v>6</v>
      </c>
      <c r="D29" s="68">
        <v>0.48299999999999998</v>
      </c>
      <c r="E29" s="68">
        <v>2.004</v>
      </c>
      <c r="F29" s="68">
        <v>0</v>
      </c>
      <c r="H29" s="12"/>
      <c r="I29" s="12"/>
      <c r="J29" s="12"/>
      <c r="M29" s="6">
        <v>25</v>
      </c>
      <c r="N29" s="6"/>
    </row>
    <row r="30" spans="3:14" ht="27.75" customHeight="1" x14ac:dyDescent="0.25">
      <c r="C30" s="63">
        <v>7</v>
      </c>
      <c r="D30" s="68">
        <v>0.41899999999999998</v>
      </c>
      <c r="E30" s="68">
        <v>1.9239999999999999</v>
      </c>
      <c r="F30" s="68">
        <v>7.5999999999999998E-2</v>
      </c>
      <c r="H30" s="12"/>
      <c r="I30" s="12"/>
      <c r="J30" s="12"/>
      <c r="M30" s="6">
        <v>100</v>
      </c>
      <c r="N30" s="6"/>
    </row>
    <row r="31" spans="3:14" ht="26.25" customHeight="1" x14ac:dyDescent="0.25">
      <c r="C31" s="63">
        <v>8</v>
      </c>
      <c r="D31" s="68">
        <v>0.373</v>
      </c>
      <c r="E31" s="68">
        <v>1.8640000000000001</v>
      </c>
      <c r="F31" s="68">
        <v>0.13600000000000001</v>
      </c>
      <c r="H31" s="12"/>
      <c r="I31" s="12"/>
      <c r="J31" s="12"/>
      <c r="M31" s="5"/>
      <c r="N31" s="5"/>
    </row>
    <row r="32" spans="3:14" ht="27" customHeight="1" x14ac:dyDescent="0.25">
      <c r="C32" s="63">
        <v>9</v>
      </c>
      <c r="D32" s="68">
        <v>0.33700000000000002</v>
      </c>
      <c r="E32" s="68">
        <v>1.8160000000000001</v>
      </c>
      <c r="F32" s="68">
        <v>0.184</v>
      </c>
      <c r="H32" s="12"/>
      <c r="I32" s="12"/>
      <c r="J32" s="12"/>
      <c r="M32" s="5"/>
      <c r="N32" s="5"/>
    </row>
    <row r="33" spans="3:20" ht="28.5" customHeight="1" x14ac:dyDescent="0.25">
      <c r="C33" s="63">
        <v>10</v>
      </c>
      <c r="D33" s="68">
        <v>0.308</v>
      </c>
      <c r="E33" s="68">
        <v>1.7769999999999999</v>
      </c>
      <c r="F33" s="68">
        <v>0.223</v>
      </c>
      <c r="H33" s="12"/>
      <c r="I33" s="12"/>
      <c r="J33" s="12"/>
    </row>
    <row r="34" spans="3:20" ht="28.5" customHeight="1" x14ac:dyDescent="0.25">
      <c r="C34" s="63">
        <v>12</v>
      </c>
      <c r="D34" s="68">
        <v>0.26600000000000001</v>
      </c>
      <c r="E34" s="68">
        <v>1.716</v>
      </c>
      <c r="F34" s="68">
        <v>0.28399999999999997</v>
      </c>
      <c r="H34" s="12"/>
      <c r="I34" s="12"/>
      <c r="J34" s="12"/>
    </row>
    <row r="35" spans="3:20" x14ac:dyDescent="0.25">
      <c r="R35" s="20"/>
      <c r="S35" s="20"/>
      <c r="T35" s="20"/>
    </row>
    <row r="36" spans="3:20" x14ac:dyDescent="0.25">
      <c r="R36" s="20"/>
      <c r="S36" s="20"/>
      <c r="T36" s="20"/>
    </row>
  </sheetData>
  <sortState ref="F25:F33">
    <sortCondition ref="F25:F33"/>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19:Q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1:Y51"/>
  <sheetViews>
    <sheetView zoomScale="70" zoomScaleNormal="70" workbookViewId="0">
      <selection activeCell="W5" sqref="W5"/>
    </sheetView>
  </sheetViews>
  <sheetFormatPr defaultColWidth="9.140625" defaultRowHeight="15" x14ac:dyDescent="0.25"/>
  <cols>
    <col min="1" max="6" width="9.140625" style="32"/>
    <col min="7" max="7" width="10.140625" style="32" customWidth="1"/>
    <col min="8" max="11" width="9.140625" style="32"/>
    <col min="12" max="12" width="13.7109375" style="32" customWidth="1"/>
    <col min="13" max="13" width="12.42578125" style="32" customWidth="1"/>
    <col min="14" max="16" width="11.140625" style="32" customWidth="1"/>
    <col min="17" max="17" width="12.28515625" style="32" customWidth="1"/>
    <col min="18" max="18" width="13" style="32" customWidth="1"/>
    <col min="19" max="19" width="17.140625" style="32" customWidth="1"/>
    <col min="20" max="20" width="11.140625" style="32" customWidth="1"/>
    <col min="21" max="21" width="12.28515625" style="32" customWidth="1"/>
    <col min="22" max="22" width="10.42578125" style="32" customWidth="1"/>
    <col min="23" max="23" width="13.7109375" style="32" customWidth="1"/>
    <col min="24" max="24" width="17.28515625" style="32" customWidth="1"/>
    <col min="25" max="25" width="13.42578125" style="32" customWidth="1"/>
    <col min="26" max="262" width="9.140625" style="32"/>
    <col min="263" max="263" width="10.140625" style="32" customWidth="1"/>
    <col min="264" max="267" width="9.140625" style="32"/>
    <col min="268" max="268" width="13.7109375" style="32" customWidth="1"/>
    <col min="269" max="269" width="12.42578125" style="32" customWidth="1"/>
    <col min="270" max="272" width="11.140625" style="32" customWidth="1"/>
    <col min="273" max="273" width="12.28515625" style="32" customWidth="1"/>
    <col min="274" max="274" width="13" style="32" customWidth="1"/>
    <col min="275" max="275" width="11.42578125" style="32" customWidth="1"/>
    <col min="276" max="276" width="11.140625" style="32" customWidth="1"/>
    <col min="277" max="277" width="12.28515625" style="32" customWidth="1"/>
    <col min="278" max="278" width="10.42578125" style="32" customWidth="1"/>
    <col min="279" max="279" width="13.7109375" style="32" customWidth="1"/>
    <col min="280" max="280" width="17.28515625" style="32" customWidth="1"/>
    <col min="281" max="281" width="13.42578125" style="32" customWidth="1"/>
    <col min="282" max="518" width="9.140625" style="32"/>
    <col min="519" max="519" width="10.140625" style="32" customWidth="1"/>
    <col min="520" max="523" width="9.140625" style="32"/>
    <col min="524" max="524" width="13.7109375" style="32" customWidth="1"/>
    <col min="525" max="525" width="12.42578125" style="32" customWidth="1"/>
    <col min="526" max="528" width="11.140625" style="32" customWidth="1"/>
    <col min="529" max="529" width="12.28515625" style="32" customWidth="1"/>
    <col min="530" max="530" width="13" style="32" customWidth="1"/>
    <col min="531" max="531" width="11.42578125" style="32" customWidth="1"/>
    <col min="532" max="532" width="11.140625" style="32" customWidth="1"/>
    <col min="533" max="533" width="12.28515625" style="32" customWidth="1"/>
    <col min="534" max="534" width="10.42578125" style="32" customWidth="1"/>
    <col min="535" max="535" width="13.7109375" style="32" customWidth="1"/>
    <col min="536" max="536" width="17.28515625" style="32" customWidth="1"/>
    <col min="537" max="537" width="13.42578125" style="32" customWidth="1"/>
    <col min="538" max="774" width="9.140625" style="32"/>
    <col min="775" max="775" width="10.140625" style="32" customWidth="1"/>
    <col min="776" max="779" width="9.140625" style="32"/>
    <col min="780" max="780" width="13.7109375" style="32" customWidth="1"/>
    <col min="781" max="781" width="12.42578125" style="32" customWidth="1"/>
    <col min="782" max="784" width="11.140625" style="32" customWidth="1"/>
    <col min="785" max="785" width="12.28515625" style="32" customWidth="1"/>
    <col min="786" max="786" width="13" style="32" customWidth="1"/>
    <col min="787" max="787" width="11.42578125" style="32" customWidth="1"/>
    <col min="788" max="788" width="11.140625" style="32" customWidth="1"/>
    <col min="789" max="789" width="12.28515625" style="32" customWidth="1"/>
    <col min="790" max="790" width="10.42578125" style="32" customWidth="1"/>
    <col min="791" max="791" width="13.7109375" style="32" customWidth="1"/>
    <col min="792" max="792" width="17.28515625" style="32" customWidth="1"/>
    <col min="793" max="793" width="13.42578125" style="32" customWidth="1"/>
    <col min="794" max="1030" width="9.140625" style="32"/>
    <col min="1031" max="1031" width="10.140625" style="32" customWidth="1"/>
    <col min="1032" max="1035" width="9.140625" style="32"/>
    <col min="1036" max="1036" width="13.7109375" style="32" customWidth="1"/>
    <col min="1037" max="1037" width="12.42578125" style="32" customWidth="1"/>
    <col min="1038" max="1040" width="11.140625" style="32" customWidth="1"/>
    <col min="1041" max="1041" width="12.28515625" style="32" customWidth="1"/>
    <col min="1042" max="1042" width="13" style="32" customWidth="1"/>
    <col min="1043" max="1043" width="11.42578125" style="32" customWidth="1"/>
    <col min="1044" max="1044" width="11.140625" style="32" customWidth="1"/>
    <col min="1045" max="1045" width="12.28515625" style="32" customWidth="1"/>
    <col min="1046" max="1046" width="10.42578125" style="32" customWidth="1"/>
    <col min="1047" max="1047" width="13.7109375" style="32" customWidth="1"/>
    <col min="1048" max="1048" width="17.28515625" style="32" customWidth="1"/>
    <col min="1049" max="1049" width="13.42578125" style="32" customWidth="1"/>
    <col min="1050" max="1286" width="9.140625" style="32"/>
    <col min="1287" max="1287" width="10.140625" style="32" customWidth="1"/>
    <col min="1288" max="1291" width="9.140625" style="32"/>
    <col min="1292" max="1292" width="13.7109375" style="32" customWidth="1"/>
    <col min="1293" max="1293" width="12.42578125" style="32" customWidth="1"/>
    <col min="1294" max="1296" width="11.140625" style="32" customWidth="1"/>
    <col min="1297" max="1297" width="12.28515625" style="32" customWidth="1"/>
    <col min="1298" max="1298" width="13" style="32" customWidth="1"/>
    <col min="1299" max="1299" width="11.42578125" style="32" customWidth="1"/>
    <col min="1300" max="1300" width="11.140625" style="32" customWidth="1"/>
    <col min="1301" max="1301" width="12.28515625" style="32" customWidth="1"/>
    <col min="1302" max="1302" width="10.42578125" style="32" customWidth="1"/>
    <col min="1303" max="1303" width="13.7109375" style="32" customWidth="1"/>
    <col min="1304" max="1304" width="17.28515625" style="32" customWidth="1"/>
    <col min="1305" max="1305" width="13.42578125" style="32" customWidth="1"/>
    <col min="1306" max="1542" width="9.140625" style="32"/>
    <col min="1543" max="1543" width="10.140625" style="32" customWidth="1"/>
    <col min="1544" max="1547" width="9.140625" style="32"/>
    <col min="1548" max="1548" width="13.7109375" style="32" customWidth="1"/>
    <col min="1549" max="1549" width="12.42578125" style="32" customWidth="1"/>
    <col min="1550" max="1552" width="11.140625" style="32" customWidth="1"/>
    <col min="1553" max="1553" width="12.28515625" style="32" customWidth="1"/>
    <col min="1554" max="1554" width="13" style="32" customWidth="1"/>
    <col min="1555" max="1555" width="11.42578125" style="32" customWidth="1"/>
    <col min="1556" max="1556" width="11.140625" style="32" customWidth="1"/>
    <col min="1557" max="1557" width="12.28515625" style="32" customWidth="1"/>
    <col min="1558" max="1558" width="10.42578125" style="32" customWidth="1"/>
    <col min="1559" max="1559" width="13.7109375" style="32" customWidth="1"/>
    <col min="1560" max="1560" width="17.28515625" style="32" customWidth="1"/>
    <col min="1561" max="1561" width="13.42578125" style="32" customWidth="1"/>
    <col min="1562" max="1798" width="9.140625" style="32"/>
    <col min="1799" max="1799" width="10.140625" style="32" customWidth="1"/>
    <col min="1800" max="1803" width="9.140625" style="32"/>
    <col min="1804" max="1804" width="13.7109375" style="32" customWidth="1"/>
    <col min="1805" max="1805" width="12.42578125" style="32" customWidth="1"/>
    <col min="1806" max="1808" width="11.140625" style="32" customWidth="1"/>
    <col min="1809" max="1809" width="12.28515625" style="32" customWidth="1"/>
    <col min="1810" max="1810" width="13" style="32" customWidth="1"/>
    <col min="1811" max="1811" width="11.42578125" style="32" customWidth="1"/>
    <col min="1812" max="1812" width="11.140625" style="32" customWidth="1"/>
    <col min="1813" max="1813" width="12.28515625" style="32" customWidth="1"/>
    <col min="1814" max="1814" width="10.42578125" style="32" customWidth="1"/>
    <col min="1815" max="1815" width="13.7109375" style="32" customWidth="1"/>
    <col min="1816" max="1816" width="17.28515625" style="32" customWidth="1"/>
    <col min="1817" max="1817" width="13.42578125" style="32" customWidth="1"/>
    <col min="1818" max="2054" width="9.140625" style="32"/>
    <col min="2055" max="2055" width="10.140625" style="32" customWidth="1"/>
    <col min="2056" max="2059" width="9.140625" style="32"/>
    <col min="2060" max="2060" width="13.7109375" style="32" customWidth="1"/>
    <col min="2061" max="2061" width="12.42578125" style="32" customWidth="1"/>
    <col min="2062" max="2064" width="11.140625" style="32" customWidth="1"/>
    <col min="2065" max="2065" width="12.28515625" style="32" customWidth="1"/>
    <col min="2066" max="2066" width="13" style="32" customWidth="1"/>
    <col min="2067" max="2067" width="11.42578125" style="32" customWidth="1"/>
    <col min="2068" max="2068" width="11.140625" style="32" customWidth="1"/>
    <col min="2069" max="2069" width="12.28515625" style="32" customWidth="1"/>
    <col min="2070" max="2070" width="10.42578125" style="32" customWidth="1"/>
    <col min="2071" max="2071" width="13.7109375" style="32" customWidth="1"/>
    <col min="2072" max="2072" width="17.28515625" style="32" customWidth="1"/>
    <col min="2073" max="2073" width="13.42578125" style="32" customWidth="1"/>
    <col min="2074" max="2310" width="9.140625" style="32"/>
    <col min="2311" max="2311" width="10.140625" style="32" customWidth="1"/>
    <col min="2312" max="2315" width="9.140625" style="32"/>
    <col min="2316" max="2316" width="13.7109375" style="32" customWidth="1"/>
    <col min="2317" max="2317" width="12.42578125" style="32" customWidth="1"/>
    <col min="2318" max="2320" width="11.140625" style="32" customWidth="1"/>
    <col min="2321" max="2321" width="12.28515625" style="32" customWidth="1"/>
    <col min="2322" max="2322" width="13" style="32" customWidth="1"/>
    <col min="2323" max="2323" width="11.42578125" style="32" customWidth="1"/>
    <col min="2324" max="2324" width="11.140625" style="32" customWidth="1"/>
    <col min="2325" max="2325" width="12.28515625" style="32" customWidth="1"/>
    <col min="2326" max="2326" width="10.42578125" style="32" customWidth="1"/>
    <col min="2327" max="2327" width="13.7109375" style="32" customWidth="1"/>
    <col min="2328" max="2328" width="17.28515625" style="32" customWidth="1"/>
    <col min="2329" max="2329" width="13.42578125" style="32" customWidth="1"/>
    <col min="2330" max="2566" width="9.140625" style="32"/>
    <col min="2567" max="2567" width="10.140625" style="32" customWidth="1"/>
    <col min="2568" max="2571" width="9.140625" style="32"/>
    <col min="2572" max="2572" width="13.7109375" style="32" customWidth="1"/>
    <col min="2573" max="2573" width="12.42578125" style="32" customWidth="1"/>
    <col min="2574" max="2576" width="11.140625" style="32" customWidth="1"/>
    <col min="2577" max="2577" width="12.28515625" style="32" customWidth="1"/>
    <col min="2578" max="2578" width="13" style="32" customWidth="1"/>
    <col min="2579" max="2579" width="11.42578125" style="32" customWidth="1"/>
    <col min="2580" max="2580" width="11.140625" style="32" customWidth="1"/>
    <col min="2581" max="2581" width="12.28515625" style="32" customWidth="1"/>
    <col min="2582" max="2582" width="10.42578125" style="32" customWidth="1"/>
    <col min="2583" max="2583" width="13.7109375" style="32" customWidth="1"/>
    <col min="2584" max="2584" width="17.28515625" style="32" customWidth="1"/>
    <col min="2585" max="2585" width="13.42578125" style="32" customWidth="1"/>
    <col min="2586" max="2822" width="9.140625" style="32"/>
    <col min="2823" max="2823" width="10.140625" style="32" customWidth="1"/>
    <col min="2824" max="2827" width="9.140625" style="32"/>
    <col min="2828" max="2828" width="13.7109375" style="32" customWidth="1"/>
    <col min="2829" max="2829" width="12.42578125" style="32" customWidth="1"/>
    <col min="2830" max="2832" width="11.140625" style="32" customWidth="1"/>
    <col min="2833" max="2833" width="12.28515625" style="32" customWidth="1"/>
    <col min="2834" max="2834" width="13" style="32" customWidth="1"/>
    <col min="2835" max="2835" width="11.42578125" style="32" customWidth="1"/>
    <col min="2836" max="2836" width="11.140625" style="32" customWidth="1"/>
    <col min="2837" max="2837" width="12.28515625" style="32" customWidth="1"/>
    <col min="2838" max="2838" width="10.42578125" style="32" customWidth="1"/>
    <col min="2839" max="2839" width="13.7109375" style="32" customWidth="1"/>
    <col min="2840" max="2840" width="17.28515625" style="32" customWidth="1"/>
    <col min="2841" max="2841" width="13.42578125" style="32" customWidth="1"/>
    <col min="2842" max="3078" width="9.140625" style="32"/>
    <col min="3079" max="3079" width="10.140625" style="32" customWidth="1"/>
    <col min="3080" max="3083" width="9.140625" style="32"/>
    <col min="3084" max="3084" width="13.7109375" style="32" customWidth="1"/>
    <col min="3085" max="3085" width="12.42578125" style="32" customWidth="1"/>
    <col min="3086" max="3088" width="11.140625" style="32" customWidth="1"/>
    <col min="3089" max="3089" width="12.28515625" style="32" customWidth="1"/>
    <col min="3090" max="3090" width="13" style="32" customWidth="1"/>
    <col min="3091" max="3091" width="11.42578125" style="32" customWidth="1"/>
    <col min="3092" max="3092" width="11.140625" style="32" customWidth="1"/>
    <col min="3093" max="3093" width="12.28515625" style="32" customWidth="1"/>
    <col min="3094" max="3094" width="10.42578125" style="32" customWidth="1"/>
    <col min="3095" max="3095" width="13.7109375" style="32" customWidth="1"/>
    <col min="3096" max="3096" width="17.28515625" style="32" customWidth="1"/>
    <col min="3097" max="3097" width="13.42578125" style="32" customWidth="1"/>
    <col min="3098" max="3334" width="9.140625" style="32"/>
    <col min="3335" max="3335" width="10.140625" style="32" customWidth="1"/>
    <col min="3336" max="3339" width="9.140625" style="32"/>
    <col min="3340" max="3340" width="13.7109375" style="32" customWidth="1"/>
    <col min="3341" max="3341" width="12.42578125" style="32" customWidth="1"/>
    <col min="3342" max="3344" width="11.140625" style="32" customWidth="1"/>
    <col min="3345" max="3345" width="12.28515625" style="32" customWidth="1"/>
    <col min="3346" max="3346" width="13" style="32" customWidth="1"/>
    <col min="3347" max="3347" width="11.42578125" style="32" customWidth="1"/>
    <col min="3348" max="3348" width="11.140625" style="32" customWidth="1"/>
    <col min="3349" max="3349" width="12.28515625" style="32" customWidth="1"/>
    <col min="3350" max="3350" width="10.42578125" style="32" customWidth="1"/>
    <col min="3351" max="3351" width="13.7109375" style="32" customWidth="1"/>
    <col min="3352" max="3352" width="17.28515625" style="32" customWidth="1"/>
    <col min="3353" max="3353" width="13.42578125" style="32" customWidth="1"/>
    <col min="3354" max="3590" width="9.140625" style="32"/>
    <col min="3591" max="3591" width="10.140625" style="32" customWidth="1"/>
    <col min="3592" max="3595" width="9.140625" style="32"/>
    <col min="3596" max="3596" width="13.7109375" style="32" customWidth="1"/>
    <col min="3597" max="3597" width="12.42578125" style="32" customWidth="1"/>
    <col min="3598" max="3600" width="11.140625" style="32" customWidth="1"/>
    <col min="3601" max="3601" width="12.28515625" style="32" customWidth="1"/>
    <col min="3602" max="3602" width="13" style="32" customWidth="1"/>
    <col min="3603" max="3603" width="11.42578125" style="32" customWidth="1"/>
    <col min="3604" max="3604" width="11.140625" style="32" customWidth="1"/>
    <col min="3605" max="3605" width="12.28515625" style="32" customWidth="1"/>
    <col min="3606" max="3606" width="10.42578125" style="32" customWidth="1"/>
    <col min="3607" max="3607" width="13.7109375" style="32" customWidth="1"/>
    <col min="3608" max="3608" width="17.28515625" style="32" customWidth="1"/>
    <col min="3609" max="3609" width="13.42578125" style="32" customWidth="1"/>
    <col min="3610" max="3846" width="9.140625" style="32"/>
    <col min="3847" max="3847" width="10.140625" style="32" customWidth="1"/>
    <col min="3848" max="3851" width="9.140625" style="32"/>
    <col min="3852" max="3852" width="13.7109375" style="32" customWidth="1"/>
    <col min="3853" max="3853" width="12.42578125" style="32" customWidth="1"/>
    <col min="3854" max="3856" width="11.140625" style="32" customWidth="1"/>
    <col min="3857" max="3857" width="12.28515625" style="32" customWidth="1"/>
    <col min="3858" max="3858" width="13" style="32" customWidth="1"/>
    <col min="3859" max="3859" width="11.42578125" style="32" customWidth="1"/>
    <col min="3860" max="3860" width="11.140625" style="32" customWidth="1"/>
    <col min="3861" max="3861" width="12.28515625" style="32" customWidth="1"/>
    <col min="3862" max="3862" width="10.42578125" style="32" customWidth="1"/>
    <col min="3863" max="3863" width="13.7109375" style="32" customWidth="1"/>
    <col min="3864" max="3864" width="17.28515625" style="32" customWidth="1"/>
    <col min="3865" max="3865" width="13.42578125" style="32" customWidth="1"/>
    <col min="3866" max="4102" width="9.140625" style="32"/>
    <col min="4103" max="4103" width="10.140625" style="32" customWidth="1"/>
    <col min="4104" max="4107" width="9.140625" style="32"/>
    <col min="4108" max="4108" width="13.7109375" style="32" customWidth="1"/>
    <col min="4109" max="4109" width="12.42578125" style="32" customWidth="1"/>
    <col min="4110" max="4112" width="11.140625" style="32" customWidth="1"/>
    <col min="4113" max="4113" width="12.28515625" style="32" customWidth="1"/>
    <col min="4114" max="4114" width="13" style="32" customWidth="1"/>
    <col min="4115" max="4115" width="11.42578125" style="32" customWidth="1"/>
    <col min="4116" max="4116" width="11.140625" style="32" customWidth="1"/>
    <col min="4117" max="4117" width="12.28515625" style="32" customWidth="1"/>
    <col min="4118" max="4118" width="10.42578125" style="32" customWidth="1"/>
    <col min="4119" max="4119" width="13.7109375" style="32" customWidth="1"/>
    <col min="4120" max="4120" width="17.28515625" style="32" customWidth="1"/>
    <col min="4121" max="4121" width="13.42578125" style="32" customWidth="1"/>
    <col min="4122" max="4358" width="9.140625" style="32"/>
    <col min="4359" max="4359" width="10.140625" style="32" customWidth="1"/>
    <col min="4360" max="4363" width="9.140625" style="32"/>
    <col min="4364" max="4364" width="13.7109375" style="32" customWidth="1"/>
    <col min="4365" max="4365" width="12.42578125" style="32" customWidth="1"/>
    <col min="4366" max="4368" width="11.140625" style="32" customWidth="1"/>
    <col min="4369" max="4369" width="12.28515625" style="32" customWidth="1"/>
    <col min="4370" max="4370" width="13" style="32" customWidth="1"/>
    <col min="4371" max="4371" width="11.42578125" style="32" customWidth="1"/>
    <col min="4372" max="4372" width="11.140625" style="32" customWidth="1"/>
    <col min="4373" max="4373" width="12.28515625" style="32" customWidth="1"/>
    <col min="4374" max="4374" width="10.42578125" style="32" customWidth="1"/>
    <col min="4375" max="4375" width="13.7109375" style="32" customWidth="1"/>
    <col min="4376" max="4376" width="17.28515625" style="32" customWidth="1"/>
    <col min="4377" max="4377" width="13.42578125" style="32" customWidth="1"/>
    <col min="4378" max="4614" width="9.140625" style="32"/>
    <col min="4615" max="4615" width="10.140625" style="32" customWidth="1"/>
    <col min="4616" max="4619" width="9.140625" style="32"/>
    <col min="4620" max="4620" width="13.7109375" style="32" customWidth="1"/>
    <col min="4621" max="4621" width="12.42578125" style="32" customWidth="1"/>
    <col min="4622" max="4624" width="11.140625" style="32" customWidth="1"/>
    <col min="4625" max="4625" width="12.28515625" style="32" customWidth="1"/>
    <col min="4626" max="4626" width="13" style="32" customWidth="1"/>
    <col min="4627" max="4627" width="11.42578125" style="32" customWidth="1"/>
    <col min="4628" max="4628" width="11.140625" style="32" customWidth="1"/>
    <col min="4629" max="4629" width="12.28515625" style="32" customWidth="1"/>
    <col min="4630" max="4630" width="10.42578125" style="32" customWidth="1"/>
    <col min="4631" max="4631" width="13.7109375" style="32" customWidth="1"/>
    <col min="4632" max="4632" width="17.28515625" style="32" customWidth="1"/>
    <col min="4633" max="4633" width="13.42578125" style="32" customWidth="1"/>
    <col min="4634" max="4870" width="9.140625" style="32"/>
    <col min="4871" max="4871" width="10.140625" style="32" customWidth="1"/>
    <col min="4872" max="4875" width="9.140625" style="32"/>
    <col min="4876" max="4876" width="13.7109375" style="32" customWidth="1"/>
    <col min="4877" max="4877" width="12.42578125" style="32" customWidth="1"/>
    <col min="4878" max="4880" width="11.140625" style="32" customWidth="1"/>
    <col min="4881" max="4881" width="12.28515625" style="32" customWidth="1"/>
    <col min="4882" max="4882" width="13" style="32" customWidth="1"/>
    <col min="4883" max="4883" width="11.42578125" style="32" customWidth="1"/>
    <col min="4884" max="4884" width="11.140625" style="32" customWidth="1"/>
    <col min="4885" max="4885" width="12.28515625" style="32" customWidth="1"/>
    <col min="4886" max="4886" width="10.42578125" style="32" customWidth="1"/>
    <col min="4887" max="4887" width="13.7109375" style="32" customWidth="1"/>
    <col min="4888" max="4888" width="17.28515625" style="32" customWidth="1"/>
    <col min="4889" max="4889" width="13.42578125" style="32" customWidth="1"/>
    <col min="4890" max="5126" width="9.140625" style="32"/>
    <col min="5127" max="5127" width="10.140625" style="32" customWidth="1"/>
    <col min="5128" max="5131" width="9.140625" style="32"/>
    <col min="5132" max="5132" width="13.7109375" style="32" customWidth="1"/>
    <col min="5133" max="5133" width="12.42578125" style="32" customWidth="1"/>
    <col min="5134" max="5136" width="11.140625" style="32" customWidth="1"/>
    <col min="5137" max="5137" width="12.28515625" style="32" customWidth="1"/>
    <col min="5138" max="5138" width="13" style="32" customWidth="1"/>
    <col min="5139" max="5139" width="11.42578125" style="32" customWidth="1"/>
    <col min="5140" max="5140" width="11.140625" style="32" customWidth="1"/>
    <col min="5141" max="5141" width="12.28515625" style="32" customWidth="1"/>
    <col min="5142" max="5142" width="10.42578125" style="32" customWidth="1"/>
    <col min="5143" max="5143" width="13.7109375" style="32" customWidth="1"/>
    <col min="5144" max="5144" width="17.28515625" style="32" customWidth="1"/>
    <col min="5145" max="5145" width="13.42578125" style="32" customWidth="1"/>
    <col min="5146" max="5382" width="9.140625" style="32"/>
    <col min="5383" max="5383" width="10.140625" style="32" customWidth="1"/>
    <col min="5384" max="5387" width="9.140625" style="32"/>
    <col min="5388" max="5388" width="13.7109375" style="32" customWidth="1"/>
    <col min="5389" max="5389" width="12.42578125" style="32" customWidth="1"/>
    <col min="5390" max="5392" width="11.140625" style="32" customWidth="1"/>
    <col min="5393" max="5393" width="12.28515625" style="32" customWidth="1"/>
    <col min="5394" max="5394" width="13" style="32" customWidth="1"/>
    <col min="5395" max="5395" width="11.42578125" style="32" customWidth="1"/>
    <col min="5396" max="5396" width="11.140625" style="32" customWidth="1"/>
    <col min="5397" max="5397" width="12.28515625" style="32" customWidth="1"/>
    <col min="5398" max="5398" width="10.42578125" style="32" customWidth="1"/>
    <col min="5399" max="5399" width="13.7109375" style="32" customWidth="1"/>
    <col min="5400" max="5400" width="17.28515625" style="32" customWidth="1"/>
    <col min="5401" max="5401" width="13.42578125" style="32" customWidth="1"/>
    <col min="5402" max="5638" width="9.140625" style="32"/>
    <col min="5639" max="5639" width="10.140625" style="32" customWidth="1"/>
    <col min="5640" max="5643" width="9.140625" style="32"/>
    <col min="5644" max="5644" width="13.7109375" style="32" customWidth="1"/>
    <col min="5645" max="5645" width="12.42578125" style="32" customWidth="1"/>
    <col min="5646" max="5648" width="11.140625" style="32" customWidth="1"/>
    <col min="5649" max="5649" width="12.28515625" style="32" customWidth="1"/>
    <col min="5650" max="5650" width="13" style="32" customWidth="1"/>
    <col min="5651" max="5651" width="11.42578125" style="32" customWidth="1"/>
    <col min="5652" max="5652" width="11.140625" style="32" customWidth="1"/>
    <col min="5653" max="5653" width="12.28515625" style="32" customWidth="1"/>
    <col min="5654" max="5654" width="10.42578125" style="32" customWidth="1"/>
    <col min="5655" max="5655" width="13.7109375" style="32" customWidth="1"/>
    <col min="5656" max="5656" width="17.28515625" style="32" customWidth="1"/>
    <col min="5657" max="5657" width="13.42578125" style="32" customWidth="1"/>
    <col min="5658" max="5894" width="9.140625" style="32"/>
    <col min="5895" max="5895" width="10.140625" style="32" customWidth="1"/>
    <col min="5896" max="5899" width="9.140625" style="32"/>
    <col min="5900" max="5900" width="13.7109375" style="32" customWidth="1"/>
    <col min="5901" max="5901" width="12.42578125" style="32" customWidth="1"/>
    <col min="5902" max="5904" width="11.140625" style="32" customWidth="1"/>
    <col min="5905" max="5905" width="12.28515625" style="32" customWidth="1"/>
    <col min="5906" max="5906" width="13" style="32" customWidth="1"/>
    <col min="5907" max="5907" width="11.42578125" style="32" customWidth="1"/>
    <col min="5908" max="5908" width="11.140625" style="32" customWidth="1"/>
    <col min="5909" max="5909" width="12.28515625" style="32" customWidth="1"/>
    <col min="5910" max="5910" width="10.42578125" style="32" customWidth="1"/>
    <col min="5911" max="5911" width="13.7109375" style="32" customWidth="1"/>
    <col min="5912" max="5912" width="17.28515625" style="32" customWidth="1"/>
    <col min="5913" max="5913" width="13.42578125" style="32" customWidth="1"/>
    <col min="5914" max="6150" width="9.140625" style="32"/>
    <col min="6151" max="6151" width="10.140625" style="32" customWidth="1"/>
    <col min="6152" max="6155" width="9.140625" style="32"/>
    <col min="6156" max="6156" width="13.7109375" style="32" customWidth="1"/>
    <col min="6157" max="6157" width="12.42578125" style="32" customWidth="1"/>
    <col min="6158" max="6160" width="11.140625" style="32" customWidth="1"/>
    <col min="6161" max="6161" width="12.28515625" style="32" customWidth="1"/>
    <col min="6162" max="6162" width="13" style="32" customWidth="1"/>
    <col min="6163" max="6163" width="11.42578125" style="32" customWidth="1"/>
    <col min="6164" max="6164" width="11.140625" style="32" customWidth="1"/>
    <col min="6165" max="6165" width="12.28515625" style="32" customWidth="1"/>
    <col min="6166" max="6166" width="10.42578125" style="32" customWidth="1"/>
    <col min="6167" max="6167" width="13.7109375" style="32" customWidth="1"/>
    <col min="6168" max="6168" width="17.28515625" style="32" customWidth="1"/>
    <col min="6169" max="6169" width="13.42578125" style="32" customWidth="1"/>
    <col min="6170" max="6406" width="9.140625" style="32"/>
    <col min="6407" max="6407" width="10.140625" style="32" customWidth="1"/>
    <col min="6408" max="6411" width="9.140625" style="32"/>
    <col min="6412" max="6412" width="13.7109375" style="32" customWidth="1"/>
    <col min="6413" max="6413" width="12.42578125" style="32" customWidth="1"/>
    <col min="6414" max="6416" width="11.140625" style="32" customWidth="1"/>
    <col min="6417" max="6417" width="12.28515625" style="32" customWidth="1"/>
    <col min="6418" max="6418" width="13" style="32" customWidth="1"/>
    <col min="6419" max="6419" width="11.42578125" style="32" customWidth="1"/>
    <col min="6420" max="6420" width="11.140625" style="32" customWidth="1"/>
    <col min="6421" max="6421" width="12.28515625" style="32" customWidth="1"/>
    <col min="6422" max="6422" width="10.42578125" style="32" customWidth="1"/>
    <col min="6423" max="6423" width="13.7109375" style="32" customWidth="1"/>
    <col min="6424" max="6424" width="17.28515625" style="32" customWidth="1"/>
    <col min="6425" max="6425" width="13.42578125" style="32" customWidth="1"/>
    <col min="6426" max="6662" width="9.140625" style="32"/>
    <col min="6663" max="6663" width="10.140625" style="32" customWidth="1"/>
    <col min="6664" max="6667" width="9.140625" style="32"/>
    <col min="6668" max="6668" width="13.7109375" style="32" customWidth="1"/>
    <col min="6669" max="6669" width="12.42578125" style="32" customWidth="1"/>
    <col min="6670" max="6672" width="11.140625" style="32" customWidth="1"/>
    <col min="6673" max="6673" width="12.28515625" style="32" customWidth="1"/>
    <col min="6674" max="6674" width="13" style="32" customWidth="1"/>
    <col min="6675" max="6675" width="11.42578125" style="32" customWidth="1"/>
    <col min="6676" max="6676" width="11.140625" style="32" customWidth="1"/>
    <col min="6677" max="6677" width="12.28515625" style="32" customWidth="1"/>
    <col min="6678" max="6678" width="10.42578125" style="32" customWidth="1"/>
    <col min="6679" max="6679" width="13.7109375" style="32" customWidth="1"/>
    <col min="6680" max="6680" width="17.28515625" style="32" customWidth="1"/>
    <col min="6681" max="6681" width="13.42578125" style="32" customWidth="1"/>
    <col min="6682" max="6918" width="9.140625" style="32"/>
    <col min="6919" max="6919" width="10.140625" style="32" customWidth="1"/>
    <col min="6920" max="6923" width="9.140625" style="32"/>
    <col min="6924" max="6924" width="13.7109375" style="32" customWidth="1"/>
    <col min="6925" max="6925" width="12.42578125" style="32" customWidth="1"/>
    <col min="6926" max="6928" width="11.140625" style="32" customWidth="1"/>
    <col min="6929" max="6929" width="12.28515625" style="32" customWidth="1"/>
    <col min="6930" max="6930" width="13" style="32" customWidth="1"/>
    <col min="6931" max="6931" width="11.42578125" style="32" customWidth="1"/>
    <col min="6932" max="6932" width="11.140625" style="32" customWidth="1"/>
    <col min="6933" max="6933" width="12.28515625" style="32" customWidth="1"/>
    <col min="6934" max="6934" width="10.42578125" style="32" customWidth="1"/>
    <col min="6935" max="6935" width="13.7109375" style="32" customWidth="1"/>
    <col min="6936" max="6936" width="17.28515625" style="32" customWidth="1"/>
    <col min="6937" max="6937" width="13.42578125" style="32" customWidth="1"/>
    <col min="6938" max="7174" width="9.140625" style="32"/>
    <col min="7175" max="7175" width="10.140625" style="32" customWidth="1"/>
    <col min="7176" max="7179" width="9.140625" style="32"/>
    <col min="7180" max="7180" width="13.7109375" style="32" customWidth="1"/>
    <col min="7181" max="7181" width="12.42578125" style="32" customWidth="1"/>
    <col min="7182" max="7184" width="11.140625" style="32" customWidth="1"/>
    <col min="7185" max="7185" width="12.28515625" style="32" customWidth="1"/>
    <col min="7186" max="7186" width="13" style="32" customWidth="1"/>
    <col min="7187" max="7187" width="11.42578125" style="32" customWidth="1"/>
    <col min="7188" max="7188" width="11.140625" style="32" customWidth="1"/>
    <col min="7189" max="7189" width="12.28515625" style="32" customWidth="1"/>
    <col min="7190" max="7190" width="10.42578125" style="32" customWidth="1"/>
    <col min="7191" max="7191" width="13.7109375" style="32" customWidth="1"/>
    <col min="7192" max="7192" width="17.28515625" style="32" customWidth="1"/>
    <col min="7193" max="7193" width="13.42578125" style="32" customWidth="1"/>
    <col min="7194" max="7430" width="9.140625" style="32"/>
    <col min="7431" max="7431" width="10.140625" style="32" customWidth="1"/>
    <col min="7432" max="7435" width="9.140625" style="32"/>
    <col min="7436" max="7436" width="13.7109375" style="32" customWidth="1"/>
    <col min="7437" max="7437" width="12.42578125" style="32" customWidth="1"/>
    <col min="7438" max="7440" width="11.140625" style="32" customWidth="1"/>
    <col min="7441" max="7441" width="12.28515625" style="32" customWidth="1"/>
    <col min="7442" max="7442" width="13" style="32" customWidth="1"/>
    <col min="7443" max="7443" width="11.42578125" style="32" customWidth="1"/>
    <col min="7444" max="7444" width="11.140625" style="32" customWidth="1"/>
    <col min="7445" max="7445" width="12.28515625" style="32" customWidth="1"/>
    <col min="7446" max="7446" width="10.42578125" style="32" customWidth="1"/>
    <col min="7447" max="7447" width="13.7109375" style="32" customWidth="1"/>
    <col min="7448" max="7448" width="17.28515625" style="32" customWidth="1"/>
    <col min="7449" max="7449" width="13.42578125" style="32" customWidth="1"/>
    <col min="7450" max="7686" width="9.140625" style="32"/>
    <col min="7687" max="7687" width="10.140625" style="32" customWidth="1"/>
    <col min="7688" max="7691" width="9.140625" style="32"/>
    <col min="7692" max="7692" width="13.7109375" style="32" customWidth="1"/>
    <col min="7693" max="7693" width="12.42578125" style="32" customWidth="1"/>
    <col min="7694" max="7696" width="11.140625" style="32" customWidth="1"/>
    <col min="7697" max="7697" width="12.28515625" style="32" customWidth="1"/>
    <col min="7698" max="7698" width="13" style="32" customWidth="1"/>
    <col min="7699" max="7699" width="11.42578125" style="32" customWidth="1"/>
    <col min="7700" max="7700" width="11.140625" style="32" customWidth="1"/>
    <col min="7701" max="7701" width="12.28515625" style="32" customWidth="1"/>
    <col min="7702" max="7702" width="10.42578125" style="32" customWidth="1"/>
    <col min="7703" max="7703" width="13.7109375" style="32" customWidth="1"/>
    <col min="7704" max="7704" width="17.28515625" style="32" customWidth="1"/>
    <col min="7705" max="7705" width="13.42578125" style="32" customWidth="1"/>
    <col min="7706" max="7942" width="9.140625" style="32"/>
    <col min="7943" max="7943" width="10.140625" style="32" customWidth="1"/>
    <col min="7944" max="7947" width="9.140625" style="32"/>
    <col min="7948" max="7948" width="13.7109375" style="32" customWidth="1"/>
    <col min="7949" max="7949" width="12.42578125" style="32" customWidth="1"/>
    <col min="7950" max="7952" width="11.140625" style="32" customWidth="1"/>
    <col min="7953" max="7953" width="12.28515625" style="32" customWidth="1"/>
    <col min="7954" max="7954" width="13" style="32" customWidth="1"/>
    <col min="7955" max="7955" width="11.42578125" style="32" customWidth="1"/>
    <col min="7956" max="7956" width="11.140625" style="32" customWidth="1"/>
    <col min="7957" max="7957" width="12.28515625" style="32" customWidth="1"/>
    <col min="7958" max="7958" width="10.42578125" style="32" customWidth="1"/>
    <col min="7959" max="7959" width="13.7109375" style="32" customWidth="1"/>
    <col min="7960" max="7960" width="17.28515625" style="32" customWidth="1"/>
    <col min="7961" max="7961" width="13.42578125" style="32" customWidth="1"/>
    <col min="7962" max="8198" width="9.140625" style="32"/>
    <col min="8199" max="8199" width="10.140625" style="32" customWidth="1"/>
    <col min="8200" max="8203" width="9.140625" style="32"/>
    <col min="8204" max="8204" width="13.7109375" style="32" customWidth="1"/>
    <col min="8205" max="8205" width="12.42578125" style="32" customWidth="1"/>
    <col min="8206" max="8208" width="11.140625" style="32" customWidth="1"/>
    <col min="8209" max="8209" width="12.28515625" style="32" customWidth="1"/>
    <col min="8210" max="8210" width="13" style="32" customWidth="1"/>
    <col min="8211" max="8211" width="11.42578125" style="32" customWidth="1"/>
    <col min="8212" max="8212" width="11.140625" style="32" customWidth="1"/>
    <col min="8213" max="8213" width="12.28515625" style="32" customWidth="1"/>
    <col min="8214" max="8214" width="10.42578125" style="32" customWidth="1"/>
    <col min="8215" max="8215" width="13.7109375" style="32" customWidth="1"/>
    <col min="8216" max="8216" width="17.28515625" style="32" customWidth="1"/>
    <col min="8217" max="8217" width="13.42578125" style="32" customWidth="1"/>
    <col min="8218" max="8454" width="9.140625" style="32"/>
    <col min="8455" max="8455" width="10.140625" style="32" customWidth="1"/>
    <col min="8456" max="8459" width="9.140625" style="32"/>
    <col min="8460" max="8460" width="13.7109375" style="32" customWidth="1"/>
    <col min="8461" max="8461" width="12.42578125" style="32" customWidth="1"/>
    <col min="8462" max="8464" width="11.140625" style="32" customWidth="1"/>
    <col min="8465" max="8465" width="12.28515625" style="32" customWidth="1"/>
    <col min="8466" max="8466" width="13" style="32" customWidth="1"/>
    <col min="8467" max="8467" width="11.42578125" style="32" customWidth="1"/>
    <col min="8468" max="8468" width="11.140625" style="32" customWidth="1"/>
    <col min="8469" max="8469" width="12.28515625" style="32" customWidth="1"/>
    <col min="8470" max="8470" width="10.42578125" style="32" customWidth="1"/>
    <col min="8471" max="8471" width="13.7109375" style="32" customWidth="1"/>
    <col min="8472" max="8472" width="17.28515625" style="32" customWidth="1"/>
    <col min="8473" max="8473" width="13.42578125" style="32" customWidth="1"/>
    <col min="8474" max="8710" width="9.140625" style="32"/>
    <col min="8711" max="8711" width="10.140625" style="32" customWidth="1"/>
    <col min="8712" max="8715" width="9.140625" style="32"/>
    <col min="8716" max="8716" width="13.7109375" style="32" customWidth="1"/>
    <col min="8717" max="8717" width="12.42578125" style="32" customWidth="1"/>
    <col min="8718" max="8720" width="11.140625" style="32" customWidth="1"/>
    <col min="8721" max="8721" width="12.28515625" style="32" customWidth="1"/>
    <col min="8722" max="8722" width="13" style="32" customWidth="1"/>
    <col min="8723" max="8723" width="11.42578125" style="32" customWidth="1"/>
    <col min="8724" max="8724" width="11.140625" style="32" customWidth="1"/>
    <col min="8725" max="8725" width="12.28515625" style="32" customWidth="1"/>
    <col min="8726" max="8726" width="10.42578125" style="32" customWidth="1"/>
    <col min="8727" max="8727" width="13.7109375" style="32" customWidth="1"/>
    <col min="8728" max="8728" width="17.28515625" style="32" customWidth="1"/>
    <col min="8729" max="8729" width="13.42578125" style="32" customWidth="1"/>
    <col min="8730" max="8966" width="9.140625" style="32"/>
    <col min="8967" max="8967" width="10.140625" style="32" customWidth="1"/>
    <col min="8968" max="8971" width="9.140625" style="32"/>
    <col min="8972" max="8972" width="13.7109375" style="32" customWidth="1"/>
    <col min="8973" max="8973" width="12.42578125" style="32" customWidth="1"/>
    <col min="8974" max="8976" width="11.140625" style="32" customWidth="1"/>
    <col min="8977" max="8977" width="12.28515625" style="32" customWidth="1"/>
    <col min="8978" max="8978" width="13" style="32" customWidth="1"/>
    <col min="8979" max="8979" width="11.42578125" style="32" customWidth="1"/>
    <col min="8980" max="8980" width="11.140625" style="32" customWidth="1"/>
    <col min="8981" max="8981" width="12.28515625" style="32" customWidth="1"/>
    <col min="8982" max="8982" width="10.42578125" style="32" customWidth="1"/>
    <col min="8983" max="8983" width="13.7109375" style="32" customWidth="1"/>
    <col min="8984" max="8984" width="17.28515625" style="32" customWidth="1"/>
    <col min="8985" max="8985" width="13.42578125" style="32" customWidth="1"/>
    <col min="8986" max="9222" width="9.140625" style="32"/>
    <col min="9223" max="9223" width="10.140625" style="32" customWidth="1"/>
    <col min="9224" max="9227" width="9.140625" style="32"/>
    <col min="9228" max="9228" width="13.7109375" style="32" customWidth="1"/>
    <col min="9229" max="9229" width="12.42578125" style="32" customWidth="1"/>
    <col min="9230" max="9232" width="11.140625" style="32" customWidth="1"/>
    <col min="9233" max="9233" width="12.28515625" style="32" customWidth="1"/>
    <col min="9234" max="9234" width="13" style="32" customWidth="1"/>
    <col min="9235" max="9235" width="11.42578125" style="32" customWidth="1"/>
    <col min="9236" max="9236" width="11.140625" style="32" customWidth="1"/>
    <col min="9237" max="9237" width="12.28515625" style="32" customWidth="1"/>
    <col min="9238" max="9238" width="10.42578125" style="32" customWidth="1"/>
    <col min="9239" max="9239" width="13.7109375" style="32" customWidth="1"/>
    <col min="9240" max="9240" width="17.28515625" style="32" customWidth="1"/>
    <col min="9241" max="9241" width="13.42578125" style="32" customWidth="1"/>
    <col min="9242" max="9478" width="9.140625" style="32"/>
    <col min="9479" max="9479" width="10.140625" style="32" customWidth="1"/>
    <col min="9480" max="9483" width="9.140625" style="32"/>
    <col min="9484" max="9484" width="13.7109375" style="32" customWidth="1"/>
    <col min="9485" max="9485" width="12.42578125" style="32" customWidth="1"/>
    <col min="9486" max="9488" width="11.140625" style="32" customWidth="1"/>
    <col min="9489" max="9489" width="12.28515625" style="32" customWidth="1"/>
    <col min="9490" max="9490" width="13" style="32" customWidth="1"/>
    <col min="9491" max="9491" width="11.42578125" style="32" customWidth="1"/>
    <col min="9492" max="9492" width="11.140625" style="32" customWidth="1"/>
    <col min="9493" max="9493" width="12.28515625" style="32" customWidth="1"/>
    <col min="9494" max="9494" width="10.42578125" style="32" customWidth="1"/>
    <col min="9495" max="9495" width="13.7109375" style="32" customWidth="1"/>
    <col min="9496" max="9496" width="17.28515625" style="32" customWidth="1"/>
    <col min="9497" max="9497" width="13.42578125" style="32" customWidth="1"/>
    <col min="9498" max="9734" width="9.140625" style="32"/>
    <col min="9735" max="9735" width="10.140625" style="32" customWidth="1"/>
    <col min="9736" max="9739" width="9.140625" style="32"/>
    <col min="9740" max="9740" width="13.7109375" style="32" customWidth="1"/>
    <col min="9741" max="9741" width="12.42578125" style="32" customWidth="1"/>
    <col min="9742" max="9744" width="11.140625" style="32" customWidth="1"/>
    <col min="9745" max="9745" width="12.28515625" style="32" customWidth="1"/>
    <col min="9746" max="9746" width="13" style="32" customWidth="1"/>
    <col min="9747" max="9747" width="11.42578125" style="32" customWidth="1"/>
    <col min="9748" max="9748" width="11.140625" style="32" customWidth="1"/>
    <col min="9749" max="9749" width="12.28515625" style="32" customWidth="1"/>
    <col min="9750" max="9750" width="10.42578125" style="32" customWidth="1"/>
    <col min="9751" max="9751" width="13.7109375" style="32" customWidth="1"/>
    <col min="9752" max="9752" width="17.28515625" style="32" customWidth="1"/>
    <col min="9753" max="9753" width="13.42578125" style="32" customWidth="1"/>
    <col min="9754" max="9990" width="9.140625" style="32"/>
    <col min="9991" max="9991" width="10.140625" style="32" customWidth="1"/>
    <col min="9992" max="9995" width="9.140625" style="32"/>
    <col min="9996" max="9996" width="13.7109375" style="32" customWidth="1"/>
    <col min="9997" max="9997" width="12.42578125" style="32" customWidth="1"/>
    <col min="9998" max="10000" width="11.140625" style="32" customWidth="1"/>
    <col min="10001" max="10001" width="12.28515625" style="32" customWidth="1"/>
    <col min="10002" max="10002" width="13" style="32" customWidth="1"/>
    <col min="10003" max="10003" width="11.42578125" style="32" customWidth="1"/>
    <col min="10004" max="10004" width="11.140625" style="32" customWidth="1"/>
    <col min="10005" max="10005" width="12.28515625" style="32" customWidth="1"/>
    <col min="10006" max="10006" width="10.42578125" style="32" customWidth="1"/>
    <col min="10007" max="10007" width="13.7109375" style="32" customWidth="1"/>
    <col min="10008" max="10008" width="17.28515625" style="32" customWidth="1"/>
    <col min="10009" max="10009" width="13.42578125" style="32" customWidth="1"/>
    <col min="10010" max="10246" width="9.140625" style="32"/>
    <col min="10247" max="10247" width="10.140625" style="32" customWidth="1"/>
    <col min="10248" max="10251" width="9.140625" style="32"/>
    <col min="10252" max="10252" width="13.7109375" style="32" customWidth="1"/>
    <col min="10253" max="10253" width="12.42578125" style="32" customWidth="1"/>
    <col min="10254" max="10256" width="11.140625" style="32" customWidth="1"/>
    <col min="10257" max="10257" width="12.28515625" style="32" customWidth="1"/>
    <col min="10258" max="10258" width="13" style="32" customWidth="1"/>
    <col min="10259" max="10259" width="11.42578125" style="32" customWidth="1"/>
    <col min="10260" max="10260" width="11.140625" style="32" customWidth="1"/>
    <col min="10261" max="10261" width="12.28515625" style="32" customWidth="1"/>
    <col min="10262" max="10262" width="10.42578125" style="32" customWidth="1"/>
    <col min="10263" max="10263" width="13.7109375" style="32" customWidth="1"/>
    <col min="10264" max="10264" width="17.28515625" style="32" customWidth="1"/>
    <col min="10265" max="10265" width="13.42578125" style="32" customWidth="1"/>
    <col min="10266" max="10502" width="9.140625" style="32"/>
    <col min="10503" max="10503" width="10.140625" style="32" customWidth="1"/>
    <col min="10504" max="10507" width="9.140625" style="32"/>
    <col min="10508" max="10508" width="13.7109375" style="32" customWidth="1"/>
    <col min="10509" max="10509" width="12.42578125" style="32" customWidth="1"/>
    <col min="10510" max="10512" width="11.140625" style="32" customWidth="1"/>
    <col min="10513" max="10513" width="12.28515625" style="32" customWidth="1"/>
    <col min="10514" max="10514" width="13" style="32" customWidth="1"/>
    <col min="10515" max="10515" width="11.42578125" style="32" customWidth="1"/>
    <col min="10516" max="10516" width="11.140625" style="32" customWidth="1"/>
    <col min="10517" max="10517" width="12.28515625" style="32" customWidth="1"/>
    <col min="10518" max="10518" width="10.42578125" style="32" customWidth="1"/>
    <col min="10519" max="10519" width="13.7109375" style="32" customWidth="1"/>
    <col min="10520" max="10520" width="17.28515625" style="32" customWidth="1"/>
    <col min="10521" max="10521" width="13.42578125" style="32" customWidth="1"/>
    <col min="10522" max="10758" width="9.140625" style="32"/>
    <col min="10759" max="10759" width="10.140625" style="32" customWidth="1"/>
    <col min="10760" max="10763" width="9.140625" style="32"/>
    <col min="10764" max="10764" width="13.7109375" style="32" customWidth="1"/>
    <col min="10765" max="10765" width="12.42578125" style="32" customWidth="1"/>
    <col min="10766" max="10768" width="11.140625" style="32" customWidth="1"/>
    <col min="10769" max="10769" width="12.28515625" style="32" customWidth="1"/>
    <col min="10770" max="10770" width="13" style="32" customWidth="1"/>
    <col min="10771" max="10771" width="11.42578125" style="32" customWidth="1"/>
    <col min="10772" max="10772" width="11.140625" style="32" customWidth="1"/>
    <col min="10773" max="10773" width="12.28515625" style="32" customWidth="1"/>
    <col min="10774" max="10774" width="10.42578125" style="32" customWidth="1"/>
    <col min="10775" max="10775" width="13.7109375" style="32" customWidth="1"/>
    <col min="10776" max="10776" width="17.28515625" style="32" customWidth="1"/>
    <col min="10777" max="10777" width="13.42578125" style="32" customWidth="1"/>
    <col min="10778" max="11014" width="9.140625" style="32"/>
    <col min="11015" max="11015" width="10.140625" style="32" customWidth="1"/>
    <col min="11016" max="11019" width="9.140625" style="32"/>
    <col min="11020" max="11020" width="13.7109375" style="32" customWidth="1"/>
    <col min="11021" max="11021" width="12.42578125" style="32" customWidth="1"/>
    <col min="11022" max="11024" width="11.140625" style="32" customWidth="1"/>
    <col min="11025" max="11025" width="12.28515625" style="32" customWidth="1"/>
    <col min="11026" max="11026" width="13" style="32" customWidth="1"/>
    <col min="11027" max="11027" width="11.42578125" style="32" customWidth="1"/>
    <col min="11028" max="11028" width="11.140625" style="32" customWidth="1"/>
    <col min="11029" max="11029" width="12.28515625" style="32" customWidth="1"/>
    <col min="11030" max="11030" width="10.42578125" style="32" customWidth="1"/>
    <col min="11031" max="11031" width="13.7109375" style="32" customWidth="1"/>
    <col min="11032" max="11032" width="17.28515625" style="32" customWidth="1"/>
    <col min="11033" max="11033" width="13.42578125" style="32" customWidth="1"/>
    <col min="11034" max="11270" width="9.140625" style="32"/>
    <col min="11271" max="11271" width="10.140625" style="32" customWidth="1"/>
    <col min="11272" max="11275" width="9.140625" style="32"/>
    <col min="11276" max="11276" width="13.7109375" style="32" customWidth="1"/>
    <col min="11277" max="11277" width="12.42578125" style="32" customWidth="1"/>
    <col min="11278" max="11280" width="11.140625" style="32" customWidth="1"/>
    <col min="11281" max="11281" width="12.28515625" style="32" customWidth="1"/>
    <col min="11282" max="11282" width="13" style="32" customWidth="1"/>
    <col min="11283" max="11283" width="11.42578125" style="32" customWidth="1"/>
    <col min="11284" max="11284" width="11.140625" style="32" customWidth="1"/>
    <col min="11285" max="11285" width="12.28515625" style="32" customWidth="1"/>
    <col min="11286" max="11286" width="10.42578125" style="32" customWidth="1"/>
    <col min="11287" max="11287" width="13.7109375" style="32" customWidth="1"/>
    <col min="11288" max="11288" width="17.28515625" style="32" customWidth="1"/>
    <col min="11289" max="11289" width="13.42578125" style="32" customWidth="1"/>
    <col min="11290" max="11526" width="9.140625" style="32"/>
    <col min="11527" max="11527" width="10.140625" style="32" customWidth="1"/>
    <col min="11528" max="11531" width="9.140625" style="32"/>
    <col min="11532" max="11532" width="13.7109375" style="32" customWidth="1"/>
    <col min="11533" max="11533" width="12.42578125" style="32" customWidth="1"/>
    <col min="11534" max="11536" width="11.140625" style="32" customWidth="1"/>
    <col min="11537" max="11537" width="12.28515625" style="32" customWidth="1"/>
    <col min="11538" max="11538" width="13" style="32" customWidth="1"/>
    <col min="11539" max="11539" width="11.42578125" style="32" customWidth="1"/>
    <col min="11540" max="11540" width="11.140625" style="32" customWidth="1"/>
    <col min="11541" max="11541" width="12.28515625" style="32" customWidth="1"/>
    <col min="11542" max="11542" width="10.42578125" style="32" customWidth="1"/>
    <col min="11543" max="11543" width="13.7109375" style="32" customWidth="1"/>
    <col min="11544" max="11544" width="17.28515625" style="32" customWidth="1"/>
    <col min="11545" max="11545" width="13.42578125" style="32" customWidth="1"/>
    <col min="11546" max="11782" width="9.140625" style="32"/>
    <col min="11783" max="11783" width="10.140625" style="32" customWidth="1"/>
    <col min="11784" max="11787" width="9.140625" style="32"/>
    <col min="11788" max="11788" width="13.7109375" style="32" customWidth="1"/>
    <col min="11789" max="11789" width="12.42578125" style="32" customWidth="1"/>
    <col min="11790" max="11792" width="11.140625" style="32" customWidth="1"/>
    <col min="11793" max="11793" width="12.28515625" style="32" customWidth="1"/>
    <col min="11794" max="11794" width="13" style="32" customWidth="1"/>
    <col min="11795" max="11795" width="11.42578125" style="32" customWidth="1"/>
    <col min="11796" max="11796" width="11.140625" style="32" customWidth="1"/>
    <col min="11797" max="11797" width="12.28515625" style="32" customWidth="1"/>
    <col min="11798" max="11798" width="10.42578125" style="32" customWidth="1"/>
    <col min="11799" max="11799" width="13.7109375" style="32" customWidth="1"/>
    <col min="11800" max="11800" width="17.28515625" style="32" customWidth="1"/>
    <col min="11801" max="11801" width="13.42578125" style="32" customWidth="1"/>
    <col min="11802" max="12038" width="9.140625" style="32"/>
    <col min="12039" max="12039" width="10.140625" style="32" customWidth="1"/>
    <col min="12040" max="12043" width="9.140625" style="32"/>
    <col min="12044" max="12044" width="13.7109375" style="32" customWidth="1"/>
    <col min="12045" max="12045" width="12.42578125" style="32" customWidth="1"/>
    <col min="12046" max="12048" width="11.140625" style="32" customWidth="1"/>
    <col min="12049" max="12049" width="12.28515625" style="32" customWidth="1"/>
    <col min="12050" max="12050" width="13" style="32" customWidth="1"/>
    <col min="12051" max="12051" width="11.42578125" style="32" customWidth="1"/>
    <col min="12052" max="12052" width="11.140625" style="32" customWidth="1"/>
    <col min="12053" max="12053" width="12.28515625" style="32" customWidth="1"/>
    <col min="12054" max="12054" width="10.42578125" style="32" customWidth="1"/>
    <col min="12055" max="12055" width="13.7109375" style="32" customWidth="1"/>
    <col min="12056" max="12056" width="17.28515625" style="32" customWidth="1"/>
    <col min="12057" max="12057" width="13.42578125" style="32" customWidth="1"/>
    <col min="12058" max="12294" width="9.140625" style="32"/>
    <col min="12295" max="12295" width="10.140625" style="32" customWidth="1"/>
    <col min="12296" max="12299" width="9.140625" style="32"/>
    <col min="12300" max="12300" width="13.7109375" style="32" customWidth="1"/>
    <col min="12301" max="12301" width="12.42578125" style="32" customWidth="1"/>
    <col min="12302" max="12304" width="11.140625" style="32" customWidth="1"/>
    <col min="12305" max="12305" width="12.28515625" style="32" customWidth="1"/>
    <col min="12306" max="12306" width="13" style="32" customWidth="1"/>
    <col min="12307" max="12307" width="11.42578125" style="32" customWidth="1"/>
    <col min="12308" max="12308" width="11.140625" style="32" customWidth="1"/>
    <col min="12309" max="12309" width="12.28515625" style="32" customWidth="1"/>
    <col min="12310" max="12310" width="10.42578125" style="32" customWidth="1"/>
    <col min="12311" max="12311" width="13.7109375" style="32" customWidth="1"/>
    <col min="12312" max="12312" width="17.28515625" style="32" customWidth="1"/>
    <col min="12313" max="12313" width="13.42578125" style="32" customWidth="1"/>
    <col min="12314" max="12550" width="9.140625" style="32"/>
    <col min="12551" max="12551" width="10.140625" style="32" customWidth="1"/>
    <col min="12552" max="12555" width="9.140625" style="32"/>
    <col min="12556" max="12556" width="13.7109375" style="32" customWidth="1"/>
    <col min="12557" max="12557" width="12.42578125" style="32" customWidth="1"/>
    <col min="12558" max="12560" width="11.140625" style="32" customWidth="1"/>
    <col min="12561" max="12561" width="12.28515625" style="32" customWidth="1"/>
    <col min="12562" max="12562" width="13" style="32" customWidth="1"/>
    <col min="12563" max="12563" width="11.42578125" style="32" customWidth="1"/>
    <col min="12564" max="12564" width="11.140625" style="32" customWidth="1"/>
    <col min="12565" max="12565" width="12.28515625" style="32" customWidth="1"/>
    <col min="12566" max="12566" width="10.42578125" style="32" customWidth="1"/>
    <col min="12567" max="12567" width="13.7109375" style="32" customWidth="1"/>
    <col min="12568" max="12568" width="17.28515625" style="32" customWidth="1"/>
    <col min="12569" max="12569" width="13.42578125" style="32" customWidth="1"/>
    <col min="12570" max="12806" width="9.140625" style="32"/>
    <col min="12807" max="12807" width="10.140625" style="32" customWidth="1"/>
    <col min="12808" max="12811" width="9.140625" style="32"/>
    <col min="12812" max="12812" width="13.7109375" style="32" customWidth="1"/>
    <col min="12813" max="12813" width="12.42578125" style="32" customWidth="1"/>
    <col min="12814" max="12816" width="11.140625" style="32" customWidth="1"/>
    <col min="12817" max="12817" width="12.28515625" style="32" customWidth="1"/>
    <col min="12818" max="12818" width="13" style="32" customWidth="1"/>
    <col min="12819" max="12819" width="11.42578125" style="32" customWidth="1"/>
    <col min="12820" max="12820" width="11.140625" style="32" customWidth="1"/>
    <col min="12821" max="12821" width="12.28515625" style="32" customWidth="1"/>
    <col min="12822" max="12822" width="10.42578125" style="32" customWidth="1"/>
    <col min="12823" max="12823" width="13.7109375" style="32" customWidth="1"/>
    <col min="12824" max="12824" width="17.28515625" style="32" customWidth="1"/>
    <col min="12825" max="12825" width="13.42578125" style="32" customWidth="1"/>
    <col min="12826" max="13062" width="9.140625" style="32"/>
    <col min="13063" max="13063" width="10.140625" style="32" customWidth="1"/>
    <col min="13064" max="13067" width="9.140625" style="32"/>
    <col min="13068" max="13068" width="13.7109375" style="32" customWidth="1"/>
    <col min="13069" max="13069" width="12.42578125" style="32" customWidth="1"/>
    <col min="13070" max="13072" width="11.140625" style="32" customWidth="1"/>
    <col min="13073" max="13073" width="12.28515625" style="32" customWidth="1"/>
    <col min="13074" max="13074" width="13" style="32" customWidth="1"/>
    <col min="13075" max="13075" width="11.42578125" style="32" customWidth="1"/>
    <col min="13076" max="13076" width="11.140625" style="32" customWidth="1"/>
    <col min="13077" max="13077" width="12.28515625" style="32" customWidth="1"/>
    <col min="13078" max="13078" width="10.42578125" style="32" customWidth="1"/>
    <col min="13079" max="13079" width="13.7109375" style="32" customWidth="1"/>
    <col min="13080" max="13080" width="17.28515625" style="32" customWidth="1"/>
    <col min="13081" max="13081" width="13.42578125" style="32" customWidth="1"/>
    <col min="13082" max="13318" width="9.140625" style="32"/>
    <col min="13319" max="13319" width="10.140625" style="32" customWidth="1"/>
    <col min="13320" max="13323" width="9.140625" style="32"/>
    <col min="13324" max="13324" width="13.7109375" style="32" customWidth="1"/>
    <col min="13325" max="13325" width="12.42578125" style="32" customWidth="1"/>
    <col min="13326" max="13328" width="11.140625" style="32" customWidth="1"/>
    <col min="13329" max="13329" width="12.28515625" style="32" customWidth="1"/>
    <col min="13330" max="13330" width="13" style="32" customWidth="1"/>
    <col min="13331" max="13331" width="11.42578125" style="32" customWidth="1"/>
    <col min="13332" max="13332" width="11.140625" style="32" customWidth="1"/>
    <col min="13333" max="13333" width="12.28515625" style="32" customWidth="1"/>
    <col min="13334" max="13334" width="10.42578125" style="32" customWidth="1"/>
    <col min="13335" max="13335" width="13.7109375" style="32" customWidth="1"/>
    <col min="13336" max="13336" width="17.28515625" style="32" customWidth="1"/>
    <col min="13337" max="13337" width="13.42578125" style="32" customWidth="1"/>
    <col min="13338" max="13574" width="9.140625" style="32"/>
    <col min="13575" max="13575" width="10.140625" style="32" customWidth="1"/>
    <col min="13576" max="13579" width="9.140625" style="32"/>
    <col min="13580" max="13580" width="13.7109375" style="32" customWidth="1"/>
    <col min="13581" max="13581" width="12.42578125" style="32" customWidth="1"/>
    <col min="13582" max="13584" width="11.140625" style="32" customWidth="1"/>
    <col min="13585" max="13585" width="12.28515625" style="32" customWidth="1"/>
    <col min="13586" max="13586" width="13" style="32" customWidth="1"/>
    <col min="13587" max="13587" width="11.42578125" style="32" customWidth="1"/>
    <col min="13588" max="13588" width="11.140625" style="32" customWidth="1"/>
    <col min="13589" max="13589" width="12.28515625" style="32" customWidth="1"/>
    <col min="13590" max="13590" width="10.42578125" style="32" customWidth="1"/>
    <col min="13591" max="13591" width="13.7109375" style="32" customWidth="1"/>
    <col min="13592" max="13592" width="17.28515625" style="32" customWidth="1"/>
    <col min="13593" max="13593" width="13.42578125" style="32" customWidth="1"/>
    <col min="13594" max="13830" width="9.140625" style="32"/>
    <col min="13831" max="13831" width="10.140625" style="32" customWidth="1"/>
    <col min="13832" max="13835" width="9.140625" style="32"/>
    <col min="13836" max="13836" width="13.7109375" style="32" customWidth="1"/>
    <col min="13837" max="13837" width="12.42578125" style="32" customWidth="1"/>
    <col min="13838" max="13840" width="11.140625" style="32" customWidth="1"/>
    <col min="13841" max="13841" width="12.28515625" style="32" customWidth="1"/>
    <col min="13842" max="13842" width="13" style="32" customWidth="1"/>
    <col min="13843" max="13843" width="11.42578125" style="32" customWidth="1"/>
    <col min="13844" max="13844" width="11.140625" style="32" customWidth="1"/>
    <col min="13845" max="13845" width="12.28515625" style="32" customWidth="1"/>
    <col min="13846" max="13846" width="10.42578125" style="32" customWidth="1"/>
    <col min="13847" max="13847" width="13.7109375" style="32" customWidth="1"/>
    <col min="13848" max="13848" width="17.28515625" style="32" customWidth="1"/>
    <col min="13849" max="13849" width="13.42578125" style="32" customWidth="1"/>
    <col min="13850" max="14086" width="9.140625" style="32"/>
    <col min="14087" max="14087" width="10.140625" style="32" customWidth="1"/>
    <col min="14088" max="14091" width="9.140625" style="32"/>
    <col min="14092" max="14092" width="13.7109375" style="32" customWidth="1"/>
    <col min="14093" max="14093" width="12.42578125" style="32" customWidth="1"/>
    <col min="14094" max="14096" width="11.140625" style="32" customWidth="1"/>
    <col min="14097" max="14097" width="12.28515625" style="32" customWidth="1"/>
    <col min="14098" max="14098" width="13" style="32" customWidth="1"/>
    <col min="14099" max="14099" width="11.42578125" style="32" customWidth="1"/>
    <col min="14100" max="14100" width="11.140625" style="32" customWidth="1"/>
    <col min="14101" max="14101" width="12.28515625" style="32" customWidth="1"/>
    <col min="14102" max="14102" width="10.42578125" style="32" customWidth="1"/>
    <col min="14103" max="14103" width="13.7109375" style="32" customWidth="1"/>
    <col min="14104" max="14104" width="17.28515625" style="32" customWidth="1"/>
    <col min="14105" max="14105" width="13.42578125" style="32" customWidth="1"/>
    <col min="14106" max="14342" width="9.140625" style="32"/>
    <col min="14343" max="14343" width="10.140625" style="32" customWidth="1"/>
    <col min="14344" max="14347" width="9.140625" style="32"/>
    <col min="14348" max="14348" width="13.7109375" style="32" customWidth="1"/>
    <col min="14349" max="14349" width="12.42578125" style="32" customWidth="1"/>
    <col min="14350" max="14352" width="11.140625" style="32" customWidth="1"/>
    <col min="14353" max="14353" width="12.28515625" style="32" customWidth="1"/>
    <col min="14354" max="14354" width="13" style="32" customWidth="1"/>
    <col min="14355" max="14355" width="11.42578125" style="32" customWidth="1"/>
    <col min="14356" max="14356" width="11.140625" style="32" customWidth="1"/>
    <col min="14357" max="14357" width="12.28515625" style="32" customWidth="1"/>
    <col min="14358" max="14358" width="10.42578125" style="32" customWidth="1"/>
    <col min="14359" max="14359" width="13.7109375" style="32" customWidth="1"/>
    <col min="14360" max="14360" width="17.28515625" style="32" customWidth="1"/>
    <col min="14361" max="14361" width="13.42578125" style="32" customWidth="1"/>
    <col min="14362" max="14598" width="9.140625" style="32"/>
    <col min="14599" max="14599" width="10.140625" style="32" customWidth="1"/>
    <col min="14600" max="14603" width="9.140625" style="32"/>
    <col min="14604" max="14604" width="13.7109375" style="32" customWidth="1"/>
    <col min="14605" max="14605" width="12.42578125" style="32" customWidth="1"/>
    <col min="14606" max="14608" width="11.140625" style="32" customWidth="1"/>
    <col min="14609" max="14609" width="12.28515625" style="32" customWidth="1"/>
    <col min="14610" max="14610" width="13" style="32" customWidth="1"/>
    <col min="14611" max="14611" width="11.42578125" style="32" customWidth="1"/>
    <col min="14612" max="14612" width="11.140625" style="32" customWidth="1"/>
    <col min="14613" max="14613" width="12.28515625" style="32" customWidth="1"/>
    <col min="14614" max="14614" width="10.42578125" style="32" customWidth="1"/>
    <col min="14615" max="14615" width="13.7109375" style="32" customWidth="1"/>
    <col min="14616" max="14616" width="17.28515625" style="32" customWidth="1"/>
    <col min="14617" max="14617" width="13.42578125" style="32" customWidth="1"/>
    <col min="14618" max="14854" width="9.140625" style="32"/>
    <col min="14855" max="14855" width="10.140625" style="32" customWidth="1"/>
    <col min="14856" max="14859" width="9.140625" style="32"/>
    <col min="14860" max="14860" width="13.7109375" style="32" customWidth="1"/>
    <col min="14861" max="14861" width="12.42578125" style="32" customWidth="1"/>
    <col min="14862" max="14864" width="11.140625" style="32" customWidth="1"/>
    <col min="14865" max="14865" width="12.28515625" style="32" customWidth="1"/>
    <col min="14866" max="14866" width="13" style="32" customWidth="1"/>
    <col min="14867" max="14867" width="11.42578125" style="32" customWidth="1"/>
    <col min="14868" max="14868" width="11.140625" style="32" customWidth="1"/>
    <col min="14869" max="14869" width="12.28515625" style="32" customWidth="1"/>
    <col min="14870" max="14870" width="10.42578125" style="32" customWidth="1"/>
    <col min="14871" max="14871" width="13.7109375" style="32" customWidth="1"/>
    <col min="14872" max="14872" width="17.28515625" style="32" customWidth="1"/>
    <col min="14873" max="14873" width="13.42578125" style="32" customWidth="1"/>
    <col min="14874" max="15110" width="9.140625" style="32"/>
    <col min="15111" max="15111" width="10.140625" style="32" customWidth="1"/>
    <col min="15112" max="15115" width="9.140625" style="32"/>
    <col min="15116" max="15116" width="13.7109375" style="32" customWidth="1"/>
    <col min="15117" max="15117" width="12.42578125" style="32" customWidth="1"/>
    <col min="15118" max="15120" width="11.140625" style="32" customWidth="1"/>
    <col min="15121" max="15121" width="12.28515625" style="32" customWidth="1"/>
    <col min="15122" max="15122" width="13" style="32" customWidth="1"/>
    <col min="15123" max="15123" width="11.42578125" style="32" customWidth="1"/>
    <col min="15124" max="15124" width="11.140625" style="32" customWidth="1"/>
    <col min="15125" max="15125" width="12.28515625" style="32" customWidth="1"/>
    <col min="15126" max="15126" width="10.42578125" style="32" customWidth="1"/>
    <col min="15127" max="15127" width="13.7109375" style="32" customWidth="1"/>
    <col min="15128" max="15128" width="17.28515625" style="32" customWidth="1"/>
    <col min="15129" max="15129" width="13.42578125" style="32" customWidth="1"/>
    <col min="15130" max="15366" width="9.140625" style="32"/>
    <col min="15367" max="15367" width="10.140625" style="32" customWidth="1"/>
    <col min="15368" max="15371" width="9.140625" style="32"/>
    <col min="15372" max="15372" width="13.7109375" style="32" customWidth="1"/>
    <col min="15373" max="15373" width="12.42578125" style="32" customWidth="1"/>
    <col min="15374" max="15376" width="11.140625" style="32" customWidth="1"/>
    <col min="15377" max="15377" width="12.28515625" style="32" customWidth="1"/>
    <col min="15378" max="15378" width="13" style="32" customWidth="1"/>
    <col min="15379" max="15379" width="11.42578125" style="32" customWidth="1"/>
    <col min="15380" max="15380" width="11.140625" style="32" customWidth="1"/>
    <col min="15381" max="15381" width="12.28515625" style="32" customWidth="1"/>
    <col min="15382" max="15382" width="10.42578125" style="32" customWidth="1"/>
    <col min="15383" max="15383" width="13.7109375" style="32" customWidth="1"/>
    <col min="15384" max="15384" width="17.28515625" style="32" customWidth="1"/>
    <col min="15385" max="15385" width="13.42578125" style="32" customWidth="1"/>
    <col min="15386" max="15622" width="9.140625" style="32"/>
    <col min="15623" max="15623" width="10.140625" style="32" customWidth="1"/>
    <col min="15624" max="15627" width="9.140625" style="32"/>
    <col min="15628" max="15628" width="13.7109375" style="32" customWidth="1"/>
    <col min="15629" max="15629" width="12.42578125" style="32" customWidth="1"/>
    <col min="15630" max="15632" width="11.140625" style="32" customWidth="1"/>
    <col min="15633" max="15633" width="12.28515625" style="32" customWidth="1"/>
    <col min="15634" max="15634" width="13" style="32" customWidth="1"/>
    <col min="15635" max="15635" width="11.42578125" style="32" customWidth="1"/>
    <col min="15636" max="15636" width="11.140625" style="32" customWidth="1"/>
    <col min="15637" max="15637" width="12.28515625" style="32" customWidth="1"/>
    <col min="15638" max="15638" width="10.42578125" style="32" customWidth="1"/>
    <col min="15639" max="15639" width="13.7109375" style="32" customWidth="1"/>
    <col min="15640" max="15640" width="17.28515625" style="32" customWidth="1"/>
    <col min="15641" max="15641" width="13.42578125" style="32" customWidth="1"/>
    <col min="15642" max="15878" width="9.140625" style="32"/>
    <col min="15879" max="15879" width="10.140625" style="32" customWidth="1"/>
    <col min="15880" max="15883" width="9.140625" style="32"/>
    <col min="15884" max="15884" width="13.7109375" style="32" customWidth="1"/>
    <col min="15885" max="15885" width="12.42578125" style="32" customWidth="1"/>
    <col min="15886" max="15888" width="11.140625" style="32" customWidth="1"/>
    <col min="15889" max="15889" width="12.28515625" style="32" customWidth="1"/>
    <col min="15890" max="15890" width="13" style="32" customWidth="1"/>
    <col min="15891" max="15891" width="11.42578125" style="32" customWidth="1"/>
    <col min="15892" max="15892" width="11.140625" style="32" customWidth="1"/>
    <col min="15893" max="15893" width="12.28515625" style="32" customWidth="1"/>
    <col min="15894" max="15894" width="10.42578125" style="32" customWidth="1"/>
    <col min="15895" max="15895" width="13.7109375" style="32" customWidth="1"/>
    <col min="15896" max="15896" width="17.28515625" style="32" customWidth="1"/>
    <col min="15897" max="15897" width="13.42578125" style="32" customWidth="1"/>
    <col min="15898" max="16134" width="9.140625" style="32"/>
    <col min="16135" max="16135" width="10.140625" style="32" customWidth="1"/>
    <col min="16136" max="16139" width="9.140625" style="32"/>
    <col min="16140" max="16140" width="13.7109375" style="32" customWidth="1"/>
    <col min="16141" max="16141" width="12.42578125" style="32" customWidth="1"/>
    <col min="16142" max="16144" width="11.140625" style="32" customWidth="1"/>
    <col min="16145" max="16145" width="12.28515625" style="32" customWidth="1"/>
    <col min="16146" max="16146" width="13" style="32" customWidth="1"/>
    <col min="16147" max="16147" width="11.42578125" style="32" customWidth="1"/>
    <col min="16148" max="16148" width="11.140625" style="32" customWidth="1"/>
    <col min="16149" max="16149" width="12.28515625" style="32" customWidth="1"/>
    <col min="16150" max="16150" width="10.42578125" style="32" customWidth="1"/>
    <col min="16151" max="16151" width="13.7109375" style="32" customWidth="1"/>
    <col min="16152" max="16152" width="17.28515625" style="32" customWidth="1"/>
    <col min="16153" max="16153" width="13.42578125" style="32" customWidth="1"/>
    <col min="16154" max="16384" width="9.140625" style="32"/>
  </cols>
  <sheetData>
    <row r="21" spans="2:25" ht="31.5" x14ac:dyDescent="0.25">
      <c r="S21" s="30">
        <v>0.9</v>
      </c>
      <c r="T21" s="29" t="s">
        <v>22</v>
      </c>
      <c r="U21" s="30">
        <v>0.8</v>
      </c>
      <c r="V21" s="29" t="s">
        <v>22</v>
      </c>
      <c r="W21" s="30">
        <v>0.99</v>
      </c>
      <c r="X21" s="33" t="s">
        <v>11</v>
      </c>
      <c r="Y21" s="34">
        <f>S21*U21*W21</f>
        <v>0.7128000000000001</v>
      </c>
    </row>
    <row r="22" spans="2:25" ht="14.45" customHeight="1" x14ac:dyDescent="0.25"/>
    <row r="23" spans="2:25" ht="14.45" customHeight="1" x14ac:dyDescent="0.25"/>
    <row r="24" spans="2:25" ht="14.45" customHeight="1" x14ac:dyDescent="0.25"/>
    <row r="25" spans="2:25" ht="39.75" customHeight="1" x14ac:dyDescent="0.25">
      <c r="S25" s="30">
        <v>0.9</v>
      </c>
      <c r="T25" s="29" t="s">
        <v>22</v>
      </c>
      <c r="U25" s="30">
        <v>0.8</v>
      </c>
      <c r="V25" s="29" t="s">
        <v>22</v>
      </c>
      <c r="W25" s="30">
        <v>0.99</v>
      </c>
    </row>
    <row r="26" spans="2:25" ht="33.6" customHeight="1" x14ac:dyDescent="0.25"/>
    <row r="27" spans="2:25" ht="14.45" customHeight="1" x14ac:dyDescent="0.25"/>
    <row r="28" spans="2:25" ht="37.15" customHeight="1" x14ac:dyDescent="0.25">
      <c r="S28" s="35">
        <v>0.9</v>
      </c>
      <c r="U28" s="36">
        <v>0.8</v>
      </c>
    </row>
    <row r="29" spans="2:25" ht="21" customHeight="1" x14ac:dyDescent="0.25">
      <c r="B29" s="37"/>
      <c r="C29" s="37"/>
      <c r="D29" s="37"/>
      <c r="E29" s="37"/>
      <c r="F29" s="37"/>
      <c r="I29" s="37"/>
      <c r="J29" s="37"/>
      <c r="K29" s="37"/>
      <c r="L29" s="37"/>
    </row>
    <row r="30" spans="2:25" ht="15" customHeight="1" x14ac:dyDescent="0.4">
      <c r="B30" s="37"/>
      <c r="C30" s="37"/>
      <c r="D30" s="37"/>
      <c r="E30" s="37"/>
      <c r="F30" s="37"/>
      <c r="I30" s="37"/>
      <c r="J30" s="37"/>
      <c r="K30" s="37"/>
      <c r="L30" s="37"/>
      <c r="S30" s="28"/>
      <c r="T30" s="28"/>
      <c r="U30" s="28"/>
      <c r="V30" s="28"/>
      <c r="W30" s="28"/>
      <c r="X30" s="28"/>
      <c r="Y30" s="28"/>
    </row>
    <row r="31" spans="2:25" ht="33.75" customHeight="1" x14ac:dyDescent="0.25">
      <c r="B31" s="37"/>
      <c r="C31" s="37"/>
      <c r="D31" s="37"/>
      <c r="E31" s="37"/>
      <c r="F31" s="37"/>
      <c r="G31" s="37"/>
      <c r="H31" s="37"/>
      <c r="I31" s="37"/>
      <c r="J31" s="37"/>
      <c r="K31" s="37"/>
      <c r="L31" s="37"/>
      <c r="S31" s="30">
        <f>0.9+(1-0.9)*0.9</f>
        <v>0.99</v>
      </c>
      <c r="T31" s="29" t="s">
        <v>22</v>
      </c>
      <c r="U31" s="30">
        <f>0.8+(1-0.8)*0.8</f>
        <v>0.96</v>
      </c>
      <c r="V31" s="29" t="s">
        <v>22</v>
      </c>
      <c r="W31" s="30">
        <v>0.99</v>
      </c>
      <c r="X31" s="33" t="s">
        <v>11</v>
      </c>
      <c r="Y31" s="34">
        <f>S31*U31*W31</f>
        <v>0.94089599999999995</v>
      </c>
    </row>
    <row r="32" spans="2:25" ht="15" customHeight="1" x14ac:dyDescent="0.25">
      <c r="B32" s="37"/>
      <c r="C32" s="37"/>
      <c r="D32" s="37"/>
      <c r="E32" s="37"/>
      <c r="F32" s="37"/>
      <c r="G32" s="37"/>
      <c r="H32" s="37"/>
      <c r="I32" s="37"/>
      <c r="J32" s="37"/>
      <c r="K32" s="37"/>
      <c r="L32" s="37"/>
    </row>
    <row r="33" spans="2:20" ht="20.25" customHeight="1" x14ac:dyDescent="0.25">
      <c r="B33" s="37"/>
      <c r="C33" s="37"/>
      <c r="D33" s="37"/>
      <c r="E33" s="37"/>
      <c r="F33" s="37"/>
      <c r="G33" s="38">
        <v>121</v>
      </c>
      <c r="H33" s="39"/>
      <c r="I33" s="37"/>
      <c r="J33" s="37"/>
      <c r="K33" s="37"/>
      <c r="L33" s="37"/>
    </row>
    <row r="34" spans="2:20" ht="28.5" customHeight="1" x14ac:dyDescent="0.25">
      <c r="B34" s="37"/>
      <c r="C34" s="37"/>
      <c r="D34" s="37"/>
      <c r="E34" s="37"/>
      <c r="F34" s="37"/>
      <c r="I34" s="37"/>
      <c r="J34" s="37"/>
      <c r="K34" s="37"/>
      <c r="L34" s="37"/>
    </row>
    <row r="35" spans="2:20" ht="20.25" customHeight="1" x14ac:dyDescent="0.25">
      <c r="C35" s="40"/>
      <c r="D35" s="40"/>
      <c r="E35" s="40"/>
      <c r="F35" s="40"/>
      <c r="G35" s="37"/>
      <c r="H35" s="37"/>
      <c r="I35" s="37">
        <v>2000</v>
      </c>
      <c r="J35" s="41"/>
      <c r="K35" s="37"/>
      <c r="L35" s="37"/>
      <c r="M35" s="37"/>
    </row>
    <row r="36" spans="2:20" x14ac:dyDescent="0.25">
      <c r="C36" s="37"/>
      <c r="D36" s="37"/>
      <c r="E36" s="37"/>
      <c r="F36" s="37"/>
      <c r="G36" s="37"/>
      <c r="H36" s="37">
        <v>1</v>
      </c>
      <c r="I36" s="37"/>
      <c r="J36" s="37"/>
      <c r="K36" s="37"/>
      <c r="L36" s="37"/>
      <c r="M36" s="37"/>
    </row>
    <row r="37" spans="2:20" x14ac:dyDescent="0.25">
      <c r="C37" s="37"/>
      <c r="D37" s="37"/>
      <c r="E37" s="37"/>
      <c r="F37" s="37"/>
      <c r="G37" s="37"/>
      <c r="H37" s="37"/>
      <c r="I37" s="37"/>
      <c r="J37" s="37"/>
      <c r="K37" s="37"/>
      <c r="L37" s="37"/>
      <c r="M37" s="37"/>
    </row>
    <row r="38" spans="2:20" ht="25.5" customHeight="1" x14ac:dyDescent="0.25">
      <c r="C38" s="37"/>
      <c r="D38" s="37"/>
      <c r="E38" s="37"/>
      <c r="F38" s="37"/>
      <c r="G38" s="37"/>
      <c r="H38" s="37"/>
      <c r="I38" s="37"/>
      <c r="J38" s="37"/>
      <c r="K38" s="237"/>
      <c r="L38" s="37"/>
      <c r="M38" s="37"/>
    </row>
    <row r="39" spans="2:20" ht="25.5" customHeight="1" x14ac:dyDescent="0.25">
      <c r="C39" s="37"/>
      <c r="D39" s="37"/>
      <c r="E39" s="37"/>
      <c r="F39" s="37"/>
      <c r="G39" s="37"/>
      <c r="H39" s="37"/>
      <c r="I39" s="37"/>
      <c r="J39" s="37"/>
      <c r="K39" s="237"/>
      <c r="L39" s="37"/>
      <c r="M39" s="37"/>
    </row>
    <row r="40" spans="2:20" ht="27.75" customHeight="1" x14ac:dyDescent="0.25">
      <c r="C40" s="37"/>
      <c r="D40" s="37"/>
      <c r="E40" s="238"/>
      <c r="F40" s="238"/>
      <c r="G40" s="238"/>
      <c r="H40" s="238"/>
      <c r="I40" s="37"/>
      <c r="J40" s="37"/>
      <c r="K40" s="37"/>
      <c r="L40" s="37"/>
      <c r="M40" s="37"/>
    </row>
    <row r="41" spans="2:20" ht="27" customHeight="1" x14ac:dyDescent="0.25">
      <c r="C41" s="37"/>
      <c r="D41" s="37"/>
      <c r="E41" s="238"/>
      <c r="F41" s="238"/>
      <c r="G41" s="238"/>
      <c r="H41" s="238"/>
      <c r="I41" s="37"/>
      <c r="J41" s="37"/>
      <c r="K41" s="37"/>
      <c r="L41" s="37"/>
      <c r="M41" s="37"/>
      <c r="N41" s="37"/>
      <c r="O41" s="37"/>
      <c r="P41" s="37"/>
    </row>
    <row r="42" spans="2:20" ht="15" customHeight="1" x14ac:dyDescent="0.25">
      <c r="C42" s="37"/>
      <c r="D42" s="37"/>
      <c r="E42" s="37"/>
      <c r="F42" s="37"/>
      <c r="G42" s="37"/>
      <c r="H42" s="37"/>
      <c r="I42" s="37"/>
      <c r="J42" s="37"/>
      <c r="K42" s="37"/>
      <c r="L42" s="37"/>
      <c r="M42" s="42"/>
      <c r="N42" s="43">
        <v>75</v>
      </c>
      <c r="O42" s="43"/>
      <c r="P42" s="43"/>
    </row>
    <row r="43" spans="2:20" x14ac:dyDescent="0.25">
      <c r="M43" s="42"/>
      <c r="N43" s="43">
        <v>45</v>
      </c>
      <c r="O43" s="43"/>
      <c r="P43" s="43"/>
      <c r="Q43" s="43"/>
      <c r="R43" s="43">
        <v>37</v>
      </c>
      <c r="S43" s="42"/>
      <c r="T43" s="42"/>
    </row>
    <row r="44" spans="2:20" x14ac:dyDescent="0.25">
      <c r="M44" s="42"/>
      <c r="N44" s="43">
        <v>25</v>
      </c>
      <c r="O44" s="43"/>
      <c r="P44" s="43"/>
      <c r="Q44" s="43"/>
      <c r="R44" s="43">
        <v>43</v>
      </c>
      <c r="S44" s="42"/>
      <c r="T44" s="42"/>
    </row>
    <row r="45" spans="2:20" x14ac:dyDescent="0.25">
      <c r="M45" s="42"/>
      <c r="N45" s="43">
        <v>100</v>
      </c>
      <c r="O45" s="43"/>
      <c r="P45" s="43"/>
      <c r="Q45" s="43"/>
      <c r="R45" s="43">
        <v>61</v>
      </c>
      <c r="S45" s="42"/>
      <c r="T45" s="42"/>
    </row>
    <row r="46" spans="2:20" x14ac:dyDescent="0.25">
      <c r="M46" s="42"/>
      <c r="N46" s="43">
        <v>100</v>
      </c>
      <c r="O46" s="43"/>
      <c r="P46" s="43"/>
      <c r="Q46" s="43"/>
      <c r="R46" s="43">
        <v>30</v>
      </c>
      <c r="S46" s="42"/>
      <c r="T46" s="42"/>
    </row>
    <row r="47" spans="2:20" x14ac:dyDescent="0.25">
      <c r="M47" s="42"/>
      <c r="N47" s="44"/>
      <c r="O47" s="44"/>
      <c r="P47" s="44"/>
      <c r="Q47" s="44"/>
      <c r="R47" s="42"/>
      <c r="S47" s="42"/>
      <c r="T47" s="42"/>
    </row>
    <row r="48" spans="2:20" x14ac:dyDescent="0.25">
      <c r="M48" s="42"/>
      <c r="N48" s="44"/>
      <c r="O48" s="44"/>
      <c r="P48" s="44"/>
      <c r="Q48" s="44"/>
      <c r="R48" s="42"/>
      <c r="S48" s="42"/>
      <c r="T48" s="42"/>
    </row>
    <row r="51" spans="22:22" x14ac:dyDescent="0.25">
      <c r="V51" s="45"/>
    </row>
  </sheetData>
  <mergeCells count="3">
    <mergeCell ref="K38:K39"/>
    <mergeCell ref="E40:F41"/>
    <mergeCell ref="G40:H41"/>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6:X51"/>
  <sheetViews>
    <sheetView zoomScale="50" zoomScaleNormal="5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28515625" style="1" customWidth="1"/>
    <col min="14" max="14" width="13" style="1" customWidth="1"/>
    <col min="15" max="15" width="16.42578125" style="1" customWidth="1"/>
    <col min="16" max="16" width="15.42578125" style="1" customWidth="1"/>
    <col min="17" max="16384" width="9.140625" style="1"/>
  </cols>
  <sheetData>
    <row r="16" spans="15:17" x14ac:dyDescent="0.25">
      <c r="O16" s="243" t="s">
        <v>29</v>
      </c>
      <c r="P16" s="247" t="s">
        <v>34</v>
      </c>
      <c r="Q16" s="247"/>
    </row>
    <row r="17" spans="2:17" ht="15" customHeight="1" x14ac:dyDescent="0.25">
      <c r="O17" s="244"/>
      <c r="P17" s="248"/>
      <c r="Q17" s="248"/>
    </row>
    <row r="18" spans="2:17" ht="15" customHeight="1" x14ac:dyDescent="0.25">
      <c r="O18" s="244"/>
      <c r="P18" s="248"/>
      <c r="Q18" s="248"/>
    </row>
    <row r="19" spans="2:17" ht="15" customHeight="1" x14ac:dyDescent="0.25">
      <c r="O19" s="244"/>
      <c r="P19" s="248"/>
      <c r="Q19" s="248"/>
    </row>
    <row r="20" spans="2:17" ht="15" customHeight="1" x14ac:dyDescent="0.25">
      <c r="O20" s="244"/>
      <c r="P20" s="248"/>
      <c r="Q20" s="248"/>
    </row>
    <row r="21" spans="2:17" ht="15" customHeight="1" x14ac:dyDescent="0.25">
      <c r="O21" s="244"/>
      <c r="P21" s="248"/>
      <c r="Q21" s="248"/>
    </row>
    <row r="22" spans="2:17" ht="22.5" customHeight="1" x14ac:dyDescent="0.25">
      <c r="O22" s="245"/>
      <c r="P22" s="249"/>
      <c r="Q22" s="249"/>
    </row>
    <row r="23" spans="2:17" ht="24.6" customHeight="1" x14ac:dyDescent="0.25">
      <c r="O23" s="63">
        <v>1</v>
      </c>
      <c r="P23" s="239">
        <v>16.100000000000001</v>
      </c>
      <c r="Q23" s="240"/>
    </row>
    <row r="24" spans="2:17" ht="24.6" customHeight="1" x14ac:dyDescent="0.25">
      <c r="O24" s="63">
        <v>2</v>
      </c>
      <c r="P24" s="241">
        <v>16.8</v>
      </c>
      <c r="Q24" s="242"/>
    </row>
    <row r="25" spans="2:17" ht="21" customHeight="1" x14ac:dyDescent="0.25">
      <c r="O25" s="63">
        <v>3</v>
      </c>
      <c r="P25" s="241">
        <v>15.5</v>
      </c>
      <c r="Q25" s="242"/>
    </row>
    <row r="26" spans="2:17" ht="20.45" customHeight="1" x14ac:dyDescent="0.25">
      <c r="O26" s="63">
        <v>4</v>
      </c>
      <c r="P26" s="241">
        <v>16.5</v>
      </c>
      <c r="Q26" s="242"/>
    </row>
    <row r="27" spans="2:17" ht="23.45" customHeight="1" x14ac:dyDescent="0.25">
      <c r="O27" s="63">
        <v>5</v>
      </c>
      <c r="P27" s="241">
        <v>16.5</v>
      </c>
      <c r="Q27" s="242"/>
    </row>
    <row r="28" spans="2:17" ht="30" customHeight="1" x14ac:dyDescent="0.25">
      <c r="B28" s="3"/>
      <c r="C28" s="3"/>
      <c r="D28" s="3"/>
      <c r="O28" s="63">
        <v>6</v>
      </c>
      <c r="P28" s="241">
        <v>16.399999999999999</v>
      </c>
      <c r="Q28" s="242"/>
    </row>
    <row r="29" spans="2:17" ht="20.45" customHeight="1" x14ac:dyDescent="0.25">
      <c r="B29" s="3"/>
      <c r="C29" s="3"/>
      <c r="D29" s="3"/>
      <c r="I29" s="3"/>
      <c r="J29" s="3"/>
      <c r="K29" s="3"/>
      <c r="L29" s="3"/>
      <c r="O29" s="63">
        <v>7</v>
      </c>
      <c r="P29" s="241">
        <v>15.2</v>
      </c>
      <c r="Q29" s="242"/>
    </row>
    <row r="30" spans="2:17" ht="24" customHeight="1" x14ac:dyDescent="0.25">
      <c r="B30" s="3"/>
      <c r="C30" s="3"/>
      <c r="D30" s="3"/>
      <c r="I30" s="3"/>
      <c r="J30" s="3"/>
      <c r="K30" s="3"/>
      <c r="L30" s="3"/>
      <c r="O30" s="63">
        <v>8</v>
      </c>
      <c r="P30" s="241">
        <v>16.399999999999999</v>
      </c>
      <c r="Q30" s="242"/>
    </row>
    <row r="31" spans="2:17" ht="23.25" customHeight="1" x14ac:dyDescent="0.25">
      <c r="B31" s="3"/>
      <c r="C31" s="3"/>
      <c r="D31" s="3"/>
      <c r="I31" s="3"/>
      <c r="J31" s="3"/>
      <c r="K31" s="3"/>
      <c r="L31" s="3"/>
      <c r="O31" s="63">
        <v>9</v>
      </c>
      <c r="P31" s="241">
        <v>16.3</v>
      </c>
      <c r="Q31" s="242"/>
    </row>
    <row r="32" spans="2:17" ht="26.45" customHeight="1" x14ac:dyDescent="0.25">
      <c r="B32" s="3"/>
      <c r="C32" s="3"/>
      <c r="D32" s="3"/>
      <c r="I32" s="3"/>
      <c r="J32" s="3"/>
      <c r="K32" s="3"/>
      <c r="L32" s="3"/>
      <c r="O32" s="63">
        <v>10</v>
      </c>
      <c r="P32" s="241">
        <v>14.8</v>
      </c>
      <c r="Q32" s="242"/>
    </row>
    <row r="33" spans="2:24" ht="24.75" customHeight="1" x14ac:dyDescent="0.25">
      <c r="B33" s="3"/>
      <c r="C33" s="3"/>
      <c r="D33" s="3"/>
      <c r="I33" s="3"/>
      <c r="J33" s="3"/>
      <c r="K33" s="3"/>
      <c r="L33" s="3"/>
      <c r="O33" s="63">
        <v>11</v>
      </c>
      <c r="P33" s="241">
        <v>14.2</v>
      </c>
      <c r="Q33" s="242"/>
    </row>
    <row r="34" spans="2:24" ht="23.25" customHeight="1" x14ac:dyDescent="0.3">
      <c r="B34" s="3"/>
      <c r="C34" s="3"/>
      <c r="D34" s="3"/>
      <c r="I34" s="3"/>
      <c r="J34" s="3"/>
      <c r="K34" s="3"/>
      <c r="L34" s="3"/>
      <c r="O34" s="63">
        <v>12</v>
      </c>
      <c r="P34" s="241">
        <v>17.3</v>
      </c>
      <c r="Q34" s="242"/>
      <c r="R34" s="64">
        <f>SUM(P26:P34)/9</f>
        <v>15.955555555555556</v>
      </c>
      <c r="S34" s="65" t="s">
        <v>1</v>
      </c>
    </row>
    <row r="35" spans="2:24" ht="25.5" customHeight="1" x14ac:dyDescent="0.25">
      <c r="C35" s="8"/>
      <c r="D35" s="8"/>
      <c r="I35" s="3">
        <v>2000</v>
      </c>
      <c r="J35" s="2"/>
      <c r="K35" s="3"/>
      <c r="L35" s="3"/>
      <c r="M35" s="3"/>
      <c r="N35" s="3"/>
      <c r="O35" s="4"/>
      <c r="P35" s="4"/>
    </row>
    <row r="36" spans="2:24" x14ac:dyDescent="0.25">
      <c r="C36" s="3"/>
      <c r="D36" s="3"/>
      <c r="I36" s="3"/>
      <c r="J36" s="3"/>
      <c r="K36" s="3"/>
      <c r="L36" s="3"/>
      <c r="M36" s="3"/>
      <c r="N36" s="3"/>
    </row>
    <row r="37" spans="2:24" x14ac:dyDescent="0.25">
      <c r="C37" s="3"/>
      <c r="D37" s="3"/>
      <c r="I37" s="3"/>
      <c r="J37" s="3"/>
      <c r="K37" s="3"/>
      <c r="L37" s="3"/>
      <c r="M37" s="3"/>
      <c r="N37" s="3"/>
    </row>
    <row r="38" spans="2:24" x14ac:dyDescent="0.25">
      <c r="C38" s="3"/>
      <c r="D38" s="3"/>
      <c r="I38" s="3"/>
      <c r="J38" s="3"/>
      <c r="K38" s="3"/>
      <c r="L38" s="3"/>
      <c r="M38" s="3"/>
      <c r="N38" s="3"/>
    </row>
    <row r="39" spans="2:24" ht="25.5" customHeight="1" x14ac:dyDescent="0.25">
      <c r="C39" s="3"/>
      <c r="D39" s="3"/>
      <c r="I39" s="3"/>
      <c r="J39" s="3"/>
      <c r="K39" s="175"/>
      <c r="L39" s="3"/>
      <c r="M39" s="3"/>
      <c r="N39" s="3"/>
    </row>
    <row r="40" spans="2:24" ht="30.75" customHeight="1" x14ac:dyDescent="0.25">
      <c r="C40" s="3"/>
      <c r="D40" s="3"/>
      <c r="I40" s="12"/>
      <c r="J40" s="12"/>
      <c r="K40" s="175"/>
      <c r="L40" s="3"/>
      <c r="M40" s="3"/>
      <c r="N40" s="3"/>
    </row>
    <row r="41" spans="2:24" ht="20.45" customHeight="1" x14ac:dyDescent="0.25">
      <c r="C41" s="3"/>
      <c r="D41" s="3"/>
      <c r="E41" s="12"/>
      <c r="H41" s="12"/>
      <c r="I41" s="12"/>
      <c r="J41" s="12"/>
      <c r="K41" s="3"/>
      <c r="L41" s="3"/>
      <c r="M41" s="3"/>
      <c r="N41" s="3"/>
    </row>
    <row r="42" spans="2:24" ht="21" customHeight="1" x14ac:dyDescent="0.25">
      <c r="C42" s="3"/>
      <c r="D42" s="3"/>
      <c r="E42" s="12"/>
      <c r="H42" s="12"/>
      <c r="I42" s="12"/>
      <c r="J42" s="12"/>
      <c r="K42" s="3"/>
      <c r="L42" s="3"/>
      <c r="M42" s="3"/>
      <c r="N42" s="3"/>
    </row>
    <row r="43" spans="2:24" ht="21" customHeight="1" x14ac:dyDescent="0.25">
      <c r="C43" s="3"/>
      <c r="D43" s="3"/>
      <c r="E43" s="12"/>
      <c r="H43" s="12"/>
      <c r="I43" s="12"/>
      <c r="J43" s="12"/>
      <c r="K43" s="3"/>
      <c r="L43" s="3"/>
      <c r="M43" s="6"/>
      <c r="N43" s="6">
        <v>98</v>
      </c>
    </row>
    <row r="44" spans="2:24" ht="19.149999999999999" customHeight="1" x14ac:dyDescent="0.25">
      <c r="E44" s="12"/>
      <c r="H44" s="12"/>
      <c r="I44" s="12"/>
      <c r="J44" s="12"/>
      <c r="M44" s="6"/>
      <c r="N44" s="6">
        <v>37</v>
      </c>
    </row>
    <row r="47" spans="2:24" x14ac:dyDescent="0.25">
      <c r="V47" s="246" t="s">
        <v>30</v>
      </c>
      <c r="W47" s="246"/>
      <c r="X47" s="246">
        <f>16+3*(1/SQRT(9))</f>
        <v>17</v>
      </c>
    </row>
    <row r="48" spans="2:24" x14ac:dyDescent="0.25">
      <c r="V48" s="246"/>
      <c r="W48" s="246"/>
      <c r="X48" s="246"/>
    </row>
    <row r="49" spans="22:24" x14ac:dyDescent="0.25">
      <c r="W49" s="31"/>
      <c r="X49" s="31"/>
    </row>
    <row r="50" spans="22:24" x14ac:dyDescent="0.25">
      <c r="V50" s="246" t="s">
        <v>28</v>
      </c>
      <c r="W50" s="246"/>
      <c r="X50" s="246">
        <f>16-3*(1/SQRT(9))</f>
        <v>15</v>
      </c>
    </row>
    <row r="51" spans="22:24" x14ac:dyDescent="0.25">
      <c r="V51" s="246"/>
      <c r="W51" s="246"/>
      <c r="X51" s="246"/>
    </row>
  </sheetData>
  <mergeCells count="19">
    <mergeCell ref="V50:W51"/>
    <mergeCell ref="X50:X51"/>
    <mergeCell ref="V47:W48"/>
    <mergeCell ref="X47:X48"/>
    <mergeCell ref="P16:Q22"/>
    <mergeCell ref="O16:O22"/>
    <mergeCell ref="P31:Q31"/>
    <mergeCell ref="P32:Q32"/>
    <mergeCell ref="P33:Q33"/>
    <mergeCell ref="P26:Q26"/>
    <mergeCell ref="P27:Q27"/>
    <mergeCell ref="P28:Q28"/>
    <mergeCell ref="P29:Q29"/>
    <mergeCell ref="P30:Q30"/>
    <mergeCell ref="K39:K40"/>
    <mergeCell ref="P23:Q23"/>
    <mergeCell ref="P24:Q24"/>
    <mergeCell ref="P25:Q25"/>
    <mergeCell ref="P34:Q34"/>
  </mergeCells>
  <pageMargins left="0.7" right="0.7" top="0.75" bottom="0.75" header="0.3" footer="0.3"/>
  <pageSetup scale="3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6:AD4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28515625" style="1" customWidth="1"/>
    <col min="14" max="15" width="13" style="1" customWidth="1"/>
    <col min="16" max="16" width="11.5703125" style="1" customWidth="1"/>
    <col min="17" max="17" width="11.140625" style="1" customWidth="1"/>
    <col min="18" max="16384" width="9.140625" style="1"/>
  </cols>
  <sheetData>
    <row r="16" spans="16:30" x14ac:dyDescent="0.25">
      <c r="P16" s="61"/>
      <c r="Q16" s="61"/>
      <c r="R16" s="61"/>
      <c r="S16" s="61"/>
      <c r="T16" s="61"/>
      <c r="U16" s="61"/>
      <c r="V16" s="61"/>
      <c r="W16" s="61"/>
      <c r="X16" s="61"/>
      <c r="Y16" s="61"/>
      <c r="Z16" s="61"/>
      <c r="AA16" s="61"/>
      <c r="AB16" s="61"/>
      <c r="AC16" s="61"/>
      <c r="AD16" s="61"/>
    </row>
    <row r="17" spans="2:30" x14ac:dyDescent="0.25">
      <c r="P17" s="61"/>
      <c r="Q17" s="61"/>
      <c r="R17" s="61"/>
      <c r="S17" s="61"/>
      <c r="T17" s="61"/>
      <c r="U17" s="61"/>
      <c r="V17" s="61"/>
      <c r="W17" s="61"/>
      <c r="X17" s="61"/>
      <c r="Y17" s="61"/>
      <c r="Z17" s="61"/>
      <c r="AA17" s="61"/>
      <c r="AB17" s="61"/>
      <c r="AC17" s="61"/>
      <c r="AD17" s="61"/>
    </row>
    <row r="18" spans="2:30" x14ac:dyDescent="0.25">
      <c r="P18" s="61"/>
      <c r="Q18" s="61"/>
      <c r="R18" s="61"/>
      <c r="S18" s="61"/>
      <c r="T18" s="61"/>
      <c r="U18" s="61"/>
      <c r="V18" s="61"/>
      <c r="W18" s="61"/>
      <c r="X18" s="61"/>
      <c r="Y18" s="61"/>
      <c r="Z18" s="61"/>
      <c r="AA18" s="61"/>
      <c r="AB18" s="61"/>
      <c r="AC18" s="61"/>
      <c r="AD18" s="61"/>
    </row>
    <row r="19" spans="2:30" x14ac:dyDescent="0.25">
      <c r="P19" s="61"/>
      <c r="Q19" s="61"/>
      <c r="R19" s="61"/>
      <c r="S19" s="61"/>
      <c r="T19" s="61"/>
      <c r="U19" s="61"/>
      <c r="V19" s="61"/>
      <c r="W19" s="61"/>
      <c r="X19" s="61"/>
      <c r="Y19" s="61"/>
      <c r="Z19" s="61"/>
      <c r="AA19" s="61"/>
      <c r="AB19" s="61"/>
      <c r="AC19" s="61"/>
      <c r="AD19" s="61"/>
    </row>
    <row r="20" spans="2:30" x14ac:dyDescent="0.25">
      <c r="P20" s="61"/>
      <c r="Q20" s="61"/>
      <c r="R20" s="61"/>
      <c r="S20" s="61"/>
      <c r="T20" s="61"/>
      <c r="U20" s="61"/>
      <c r="V20" s="61"/>
      <c r="W20" s="61"/>
      <c r="X20" s="61"/>
      <c r="Y20" s="61"/>
      <c r="Z20" s="61"/>
      <c r="AA20" s="61"/>
      <c r="AB20" s="61"/>
      <c r="AC20" s="61"/>
      <c r="AD20" s="61"/>
    </row>
    <row r="21" spans="2:30" x14ac:dyDescent="0.25">
      <c r="P21" s="61"/>
      <c r="Q21" s="61"/>
      <c r="R21" s="61"/>
      <c r="S21" s="61"/>
      <c r="T21" s="61"/>
      <c r="U21" s="61"/>
      <c r="V21" s="61"/>
      <c r="W21" s="61"/>
      <c r="X21" s="61"/>
      <c r="Y21" s="61"/>
      <c r="Z21" s="61"/>
      <c r="AA21" s="61"/>
      <c r="AB21" s="61"/>
      <c r="AC21" s="61"/>
      <c r="AD21" s="61"/>
    </row>
    <row r="22" spans="2:30" x14ac:dyDescent="0.25">
      <c r="P22" s="61"/>
      <c r="Q22" s="61"/>
      <c r="R22" s="61"/>
      <c r="S22" s="61"/>
      <c r="T22" s="61"/>
      <c r="U22" s="61"/>
      <c r="V22" s="61"/>
      <c r="W22" s="61"/>
      <c r="X22" s="61"/>
      <c r="Y22" s="61"/>
      <c r="Z22" s="61"/>
      <c r="AA22" s="61"/>
      <c r="AB22" s="61"/>
      <c r="AC22" s="61"/>
      <c r="AD22" s="61"/>
    </row>
    <row r="23" spans="2:30" ht="24.6" customHeight="1" x14ac:dyDescent="0.25">
      <c r="P23" s="61"/>
      <c r="Q23" s="61"/>
      <c r="R23" s="61"/>
      <c r="S23" s="61"/>
      <c r="T23" s="61"/>
      <c r="U23" s="61"/>
      <c r="V23" s="61"/>
      <c r="W23" s="61"/>
      <c r="X23" s="61"/>
      <c r="Y23" s="61"/>
      <c r="Z23" s="61"/>
      <c r="AA23" s="61"/>
      <c r="AB23" s="61"/>
      <c r="AC23" s="61"/>
      <c r="AD23" s="61"/>
    </row>
    <row r="24" spans="2:30" ht="24.6" customHeight="1" x14ac:dyDescent="0.25">
      <c r="M24" s="127" t="s">
        <v>7</v>
      </c>
      <c r="N24" s="127" t="s">
        <v>1</v>
      </c>
      <c r="P24" s="61"/>
      <c r="Q24" s="61"/>
      <c r="R24" s="61"/>
      <c r="S24" s="61"/>
      <c r="T24" s="61"/>
      <c r="U24" s="61"/>
      <c r="V24" s="61"/>
      <c r="W24" s="61"/>
      <c r="X24" s="61"/>
      <c r="Y24" s="61"/>
      <c r="Z24" s="61"/>
      <c r="AA24" s="61"/>
      <c r="AB24" s="61"/>
      <c r="AC24" s="61"/>
      <c r="AD24" s="61"/>
    </row>
    <row r="25" spans="2:30" ht="21" customHeight="1" x14ac:dyDescent="0.25">
      <c r="M25" s="11">
        <v>1</v>
      </c>
      <c r="N25" s="11">
        <v>16.100000000000001</v>
      </c>
      <c r="P25" s="61"/>
      <c r="Q25" s="61"/>
      <c r="R25" s="61"/>
      <c r="S25" s="61"/>
      <c r="T25" s="61"/>
      <c r="U25" s="61"/>
      <c r="V25" s="61"/>
      <c r="W25" s="61"/>
      <c r="X25" s="61"/>
      <c r="Y25" s="61"/>
      <c r="Z25" s="61"/>
      <c r="AA25" s="61"/>
      <c r="AB25" s="61"/>
      <c r="AC25" s="61"/>
      <c r="AD25" s="61"/>
    </row>
    <row r="26" spans="2:30" ht="20.45" customHeight="1" x14ac:dyDescent="0.25">
      <c r="M26" s="11">
        <v>2</v>
      </c>
      <c r="N26" s="11">
        <v>16.8</v>
      </c>
      <c r="P26" s="61"/>
      <c r="Q26" s="61"/>
      <c r="R26" s="61"/>
      <c r="S26" s="61"/>
      <c r="T26" s="61"/>
      <c r="U26" s="61"/>
      <c r="V26" s="61"/>
      <c r="W26" s="61"/>
      <c r="X26" s="61"/>
      <c r="Y26" s="61"/>
      <c r="Z26" s="61"/>
      <c r="AA26" s="61"/>
      <c r="AB26" s="61"/>
      <c r="AC26" s="61"/>
      <c r="AD26" s="61"/>
    </row>
    <row r="27" spans="2:30" ht="23.45" customHeight="1" x14ac:dyDescent="0.25">
      <c r="M27" s="11">
        <v>3</v>
      </c>
      <c r="N27" s="11">
        <v>15.5</v>
      </c>
      <c r="P27" s="61"/>
      <c r="Q27" s="61"/>
      <c r="R27" s="61"/>
      <c r="S27" s="61"/>
      <c r="T27" s="61"/>
      <c r="U27" s="61"/>
      <c r="V27" s="61"/>
      <c r="W27" s="61"/>
      <c r="X27" s="61"/>
      <c r="Y27" s="61"/>
      <c r="Z27" s="61"/>
      <c r="AA27" s="61"/>
      <c r="AB27" s="61"/>
      <c r="AC27" s="61"/>
      <c r="AD27" s="61"/>
    </row>
    <row r="28" spans="2:30" ht="30" customHeight="1" x14ac:dyDescent="0.25">
      <c r="B28" s="3"/>
      <c r="C28" s="3"/>
      <c r="D28" s="3"/>
      <c r="M28" s="11">
        <v>4</v>
      </c>
      <c r="N28" s="11">
        <v>16.5</v>
      </c>
      <c r="O28" s="62"/>
      <c r="P28" s="61"/>
      <c r="Q28" s="61"/>
      <c r="R28" s="61"/>
      <c r="S28" s="61"/>
      <c r="T28" s="61"/>
      <c r="U28" s="61"/>
      <c r="V28" s="61"/>
      <c r="W28" s="61"/>
      <c r="X28" s="61"/>
      <c r="Y28" s="61"/>
      <c r="Z28" s="61"/>
      <c r="AA28" s="61"/>
      <c r="AB28" s="61"/>
      <c r="AC28" s="61"/>
      <c r="AD28" s="61"/>
    </row>
    <row r="29" spans="2:30" ht="20.45" customHeight="1" x14ac:dyDescent="0.25">
      <c r="B29" s="3"/>
      <c r="C29" s="3"/>
      <c r="D29" s="3"/>
      <c r="I29" s="3"/>
      <c r="J29" s="3"/>
      <c r="K29" s="3"/>
      <c r="L29" s="3"/>
      <c r="M29" s="11">
        <v>5</v>
      </c>
      <c r="N29" s="11">
        <v>16.5</v>
      </c>
      <c r="O29" s="62"/>
      <c r="P29" s="61"/>
      <c r="Q29" s="61"/>
      <c r="R29" s="61"/>
      <c r="S29" s="61"/>
      <c r="T29" s="61"/>
      <c r="U29" s="61"/>
      <c r="V29" s="61"/>
      <c r="W29" s="61"/>
      <c r="X29" s="61"/>
      <c r="Y29" s="61"/>
      <c r="Z29" s="61"/>
      <c r="AA29" s="61"/>
      <c r="AB29" s="61"/>
      <c r="AC29" s="61"/>
      <c r="AD29" s="61"/>
    </row>
    <row r="30" spans="2:30" ht="24" customHeight="1" x14ac:dyDescent="0.25">
      <c r="B30" s="3"/>
      <c r="C30" s="3"/>
      <c r="D30" s="3"/>
      <c r="I30" s="3"/>
      <c r="J30" s="3"/>
      <c r="K30" s="3"/>
      <c r="L30" s="3"/>
      <c r="M30" s="11">
        <v>6</v>
      </c>
      <c r="N30" s="11">
        <v>16.399999999999999</v>
      </c>
      <c r="O30" s="62"/>
      <c r="P30" s="61"/>
      <c r="Q30" s="61"/>
      <c r="R30" s="61"/>
      <c r="S30" s="61"/>
      <c r="T30" s="61"/>
      <c r="U30" s="61"/>
      <c r="V30" s="61"/>
      <c r="W30" s="61"/>
      <c r="X30" s="61"/>
      <c r="Y30" s="61"/>
      <c r="Z30" s="61"/>
      <c r="AA30" s="61"/>
      <c r="AB30" s="61"/>
      <c r="AC30" s="61"/>
      <c r="AD30" s="61"/>
    </row>
    <row r="31" spans="2:30" ht="23.25" customHeight="1" x14ac:dyDescent="0.25">
      <c r="B31" s="3"/>
      <c r="C31" s="3"/>
      <c r="D31" s="3"/>
      <c r="I31" s="3"/>
      <c r="J31" s="3"/>
      <c r="K31" s="3"/>
      <c r="L31" s="3"/>
      <c r="M31" s="11">
        <v>7</v>
      </c>
      <c r="N31" s="11">
        <v>15.2</v>
      </c>
      <c r="O31" s="62"/>
      <c r="P31" s="61"/>
      <c r="Q31" s="61"/>
      <c r="R31" s="61"/>
      <c r="S31" s="61"/>
      <c r="T31" s="61"/>
      <c r="U31" s="61"/>
      <c r="V31" s="61"/>
      <c r="W31" s="61"/>
      <c r="X31" s="61"/>
      <c r="Y31" s="61"/>
      <c r="Z31" s="61"/>
      <c r="AA31" s="61"/>
      <c r="AB31" s="61"/>
      <c r="AC31" s="61"/>
      <c r="AD31" s="61"/>
    </row>
    <row r="32" spans="2:30" ht="26.45" customHeight="1" x14ac:dyDescent="0.25">
      <c r="B32" s="3"/>
      <c r="C32" s="3"/>
      <c r="D32" s="3"/>
      <c r="I32" s="3"/>
      <c r="J32" s="3"/>
      <c r="K32" s="3"/>
      <c r="L32" s="3"/>
      <c r="M32" s="11">
        <v>8</v>
      </c>
      <c r="N32" s="11">
        <v>16.399999999999999</v>
      </c>
      <c r="O32" s="62"/>
      <c r="P32" s="61"/>
      <c r="Q32" s="61"/>
      <c r="R32" s="61"/>
      <c r="S32" s="61"/>
      <c r="T32" s="61"/>
      <c r="U32" s="61"/>
      <c r="V32" s="61"/>
      <c r="W32" s="61"/>
      <c r="X32" s="61"/>
      <c r="Y32" s="61"/>
      <c r="Z32" s="61"/>
      <c r="AA32" s="61"/>
      <c r="AB32" s="61"/>
      <c r="AC32" s="61"/>
      <c r="AD32" s="61"/>
    </row>
    <row r="33" spans="2:30" ht="24.75" customHeight="1" x14ac:dyDescent="0.25">
      <c r="B33" s="3"/>
      <c r="C33" s="3"/>
      <c r="D33" s="3"/>
      <c r="I33" s="3"/>
      <c r="J33" s="3"/>
      <c r="K33" s="3"/>
      <c r="L33" s="3"/>
      <c r="M33" s="11">
        <v>9</v>
      </c>
      <c r="N33" s="11">
        <v>16.3</v>
      </c>
      <c r="O33" s="62"/>
      <c r="P33" s="61"/>
      <c r="Q33" s="61"/>
      <c r="R33" s="61"/>
      <c r="S33" s="61"/>
      <c r="T33" s="61"/>
      <c r="U33" s="61"/>
      <c r="V33" s="61"/>
      <c r="W33" s="61"/>
      <c r="X33" s="61"/>
      <c r="Y33" s="61"/>
      <c r="Z33" s="61"/>
      <c r="AA33" s="61"/>
      <c r="AB33" s="61"/>
      <c r="AC33" s="61"/>
      <c r="AD33" s="61"/>
    </row>
    <row r="34" spans="2:30" ht="23.25" customHeight="1" x14ac:dyDescent="0.25">
      <c r="B34" s="3"/>
      <c r="C34" s="3"/>
      <c r="D34" s="3"/>
      <c r="I34" s="3"/>
      <c r="J34" s="3"/>
      <c r="K34" s="3"/>
      <c r="L34" s="3"/>
      <c r="M34" s="11">
        <v>10</v>
      </c>
      <c r="N34" s="11">
        <v>14.8</v>
      </c>
      <c r="O34" s="62"/>
      <c r="P34" s="61"/>
      <c r="Q34" s="61"/>
      <c r="R34" s="61"/>
      <c r="S34" s="61"/>
      <c r="T34" s="61"/>
      <c r="U34" s="61"/>
      <c r="V34" s="61"/>
      <c r="W34" s="61"/>
      <c r="X34" s="61"/>
      <c r="Y34" s="61"/>
      <c r="Z34" s="61"/>
      <c r="AA34" s="61"/>
      <c r="AB34" s="61"/>
      <c r="AC34" s="61"/>
      <c r="AD34" s="61"/>
    </row>
    <row r="35" spans="2:30" ht="25.5" customHeight="1" x14ac:dyDescent="0.25">
      <c r="C35" s="8"/>
      <c r="D35" s="8"/>
      <c r="I35" s="3">
        <v>2000</v>
      </c>
      <c r="J35" s="2"/>
      <c r="K35" s="3"/>
      <c r="L35" s="3"/>
      <c r="M35" s="11">
        <v>11</v>
      </c>
      <c r="N35" s="11">
        <v>14.2</v>
      </c>
      <c r="O35" s="62"/>
      <c r="P35" s="61"/>
      <c r="Q35" s="61"/>
      <c r="R35" s="61"/>
      <c r="S35" s="61"/>
      <c r="T35" s="61"/>
      <c r="U35" s="61"/>
      <c r="V35" s="61"/>
      <c r="W35" s="61"/>
      <c r="X35" s="61"/>
      <c r="Y35" s="61"/>
      <c r="Z35" s="61"/>
      <c r="AA35" s="61"/>
      <c r="AB35" s="61"/>
      <c r="AC35" s="61"/>
      <c r="AD35" s="61"/>
    </row>
    <row r="36" spans="2:30" ht="23.25" x14ac:dyDescent="0.25">
      <c r="C36" s="3"/>
      <c r="D36" s="3"/>
      <c r="I36" s="3"/>
      <c r="J36" s="3"/>
      <c r="K36" s="3"/>
      <c r="L36" s="3"/>
      <c r="M36" s="11">
        <v>12</v>
      </c>
      <c r="N36" s="11">
        <v>17.3</v>
      </c>
      <c r="O36" s="62"/>
    </row>
    <row r="37" spans="2:30" x14ac:dyDescent="0.25">
      <c r="C37" s="3"/>
      <c r="D37" s="3"/>
      <c r="I37" s="3"/>
      <c r="J37" s="3"/>
      <c r="K37" s="3"/>
      <c r="L37" s="3"/>
      <c r="M37" s="3"/>
    </row>
    <row r="38" spans="2:30" x14ac:dyDescent="0.25">
      <c r="C38" s="3"/>
      <c r="D38" s="3"/>
      <c r="I38" s="3"/>
      <c r="J38" s="3"/>
      <c r="K38" s="3"/>
      <c r="L38" s="3"/>
      <c r="M38" s="3"/>
    </row>
    <row r="39" spans="2:30" ht="25.5" customHeight="1" x14ac:dyDescent="0.25">
      <c r="C39" s="3"/>
      <c r="D39" s="3"/>
      <c r="I39" s="3"/>
      <c r="J39" s="3"/>
      <c r="K39" s="175"/>
      <c r="L39" s="3"/>
      <c r="M39" s="3"/>
    </row>
    <row r="40" spans="2:30" ht="30.75" customHeight="1" x14ac:dyDescent="0.25">
      <c r="C40" s="3"/>
      <c r="D40" s="3"/>
      <c r="I40" s="12"/>
      <c r="J40" s="12"/>
      <c r="K40" s="175"/>
      <c r="L40" s="3"/>
      <c r="M40" s="3"/>
    </row>
    <row r="41" spans="2:30" ht="20.45" customHeight="1" x14ac:dyDescent="0.25">
      <c r="C41" s="3"/>
      <c r="D41" s="3"/>
      <c r="E41" s="12"/>
      <c r="H41" s="12"/>
      <c r="I41" s="12"/>
      <c r="J41" s="12"/>
      <c r="K41" s="3"/>
      <c r="L41" s="3"/>
      <c r="M41" s="3"/>
    </row>
    <row r="42" spans="2:30" ht="21" customHeight="1" x14ac:dyDescent="0.25">
      <c r="C42" s="3"/>
      <c r="D42" s="3"/>
      <c r="E42" s="12"/>
      <c r="H42" s="12"/>
      <c r="I42" s="12"/>
      <c r="J42" s="12"/>
      <c r="K42" s="3"/>
      <c r="L42" s="3"/>
      <c r="M42" s="3"/>
    </row>
    <row r="43" spans="2:30" ht="21" customHeight="1" x14ac:dyDescent="0.25">
      <c r="C43" s="3"/>
      <c r="D43" s="3"/>
      <c r="E43" s="12"/>
      <c r="H43" s="12"/>
      <c r="I43" s="12"/>
      <c r="J43" s="12"/>
      <c r="K43" s="3"/>
      <c r="L43" s="3"/>
      <c r="M43" s="6"/>
      <c r="N43" s="6">
        <v>98</v>
      </c>
      <c r="O43" s="6"/>
    </row>
    <row r="44" spans="2:30" ht="19.149999999999999" customHeight="1" x14ac:dyDescent="0.25">
      <c r="E44" s="12"/>
      <c r="H44" s="12"/>
      <c r="I44" s="12"/>
      <c r="J44" s="12"/>
      <c r="M44" s="6"/>
      <c r="N44" s="6">
        <v>37</v>
      </c>
      <c r="O44" s="6"/>
    </row>
  </sheetData>
  <mergeCells count="1">
    <mergeCell ref="K39:K40"/>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Y41"/>
  <sheetViews>
    <sheetView showRowColHeaders="0" tabSelected="1" zoomScale="70" zoomScaleNormal="70" workbookViewId="0"/>
  </sheetViews>
  <sheetFormatPr defaultColWidth="9.140625" defaultRowHeight="15" x14ac:dyDescent="0.25"/>
  <cols>
    <col min="1" max="16384" width="9.140625" style="121"/>
  </cols>
  <sheetData>
    <row r="1" spans="1:25" x14ac:dyDescent="0.25">
      <c r="A1" s="121" t="s">
        <v>0</v>
      </c>
      <c r="J1" s="122"/>
      <c r="K1" s="122"/>
      <c r="L1" s="122"/>
      <c r="M1" s="122"/>
      <c r="N1" s="122"/>
      <c r="O1" s="122"/>
      <c r="P1" s="122"/>
      <c r="Q1" s="122"/>
      <c r="R1" s="122"/>
      <c r="S1" s="122"/>
      <c r="T1" s="122"/>
      <c r="U1" s="122"/>
      <c r="V1" s="122"/>
      <c r="W1" s="122"/>
      <c r="X1" s="122"/>
      <c r="Y1" s="122"/>
    </row>
    <row r="2" spans="1:25" x14ac:dyDescent="0.25">
      <c r="J2" s="122"/>
      <c r="K2" s="122"/>
      <c r="L2" s="122"/>
      <c r="M2" s="122"/>
      <c r="N2" s="122"/>
      <c r="O2" s="122"/>
      <c r="P2" s="122"/>
      <c r="Q2" s="122"/>
      <c r="R2" s="122"/>
      <c r="S2" s="122"/>
      <c r="T2" s="122"/>
      <c r="U2" s="122"/>
      <c r="V2" s="122"/>
      <c r="W2" s="122"/>
      <c r="X2" s="122"/>
      <c r="Y2" s="122"/>
    </row>
    <row r="3" spans="1:25" x14ac:dyDescent="0.25">
      <c r="J3" s="122"/>
      <c r="K3" s="122"/>
      <c r="L3" s="122"/>
      <c r="M3" s="122"/>
      <c r="N3" s="122"/>
      <c r="O3" s="122"/>
      <c r="P3" s="122"/>
      <c r="Q3" s="122"/>
      <c r="R3" s="122"/>
      <c r="S3" s="122"/>
      <c r="T3" s="122"/>
      <c r="U3" s="122"/>
      <c r="V3" s="122"/>
      <c r="W3" s="122"/>
      <c r="X3" s="122"/>
      <c r="Y3" s="122"/>
    </row>
    <row r="4" spans="1:25" x14ac:dyDescent="0.25">
      <c r="J4" s="122"/>
      <c r="K4" s="122"/>
      <c r="L4" s="122"/>
      <c r="M4" s="122"/>
      <c r="N4" s="122"/>
      <c r="O4" s="122"/>
      <c r="P4" s="122"/>
      <c r="Q4" s="122"/>
      <c r="R4" s="122"/>
      <c r="S4" s="122"/>
      <c r="T4" s="122"/>
      <c r="U4" s="122"/>
      <c r="V4" s="122"/>
      <c r="W4" s="122"/>
      <c r="X4" s="122"/>
      <c r="Y4" s="122"/>
    </row>
    <row r="5" spans="1:25" x14ac:dyDescent="0.25">
      <c r="J5" s="122"/>
      <c r="K5" s="122"/>
      <c r="L5" s="122"/>
      <c r="M5" s="122"/>
      <c r="N5" s="122"/>
      <c r="O5" s="122"/>
      <c r="P5" s="122"/>
      <c r="Q5" s="122"/>
      <c r="R5" s="122"/>
      <c r="S5" s="122"/>
      <c r="T5" s="122"/>
      <c r="U5" s="122"/>
      <c r="V5" s="122"/>
      <c r="W5" s="122"/>
      <c r="X5" s="122"/>
      <c r="Y5" s="122"/>
    </row>
    <row r="6" spans="1:25" x14ac:dyDescent="0.25">
      <c r="J6" s="122"/>
      <c r="K6" s="122"/>
      <c r="L6" s="122"/>
      <c r="M6" s="122"/>
      <c r="N6" s="122"/>
      <c r="O6" s="122"/>
      <c r="P6" s="122"/>
      <c r="Q6" s="122"/>
      <c r="R6" s="122"/>
      <c r="S6" s="122"/>
      <c r="T6" s="122"/>
      <c r="U6" s="122"/>
      <c r="V6" s="122"/>
      <c r="W6" s="122"/>
      <c r="X6" s="122"/>
      <c r="Y6" s="122"/>
    </row>
    <row r="7" spans="1:25" x14ac:dyDescent="0.25">
      <c r="J7" s="122"/>
      <c r="K7" s="122"/>
      <c r="L7" s="122"/>
      <c r="M7" s="122"/>
      <c r="N7" s="122"/>
      <c r="O7" s="122"/>
      <c r="P7" s="122"/>
      <c r="Q7" s="122"/>
      <c r="R7" s="122"/>
      <c r="S7" s="122"/>
      <c r="T7" s="122"/>
      <c r="U7" s="122"/>
      <c r="V7" s="122"/>
      <c r="W7" s="122"/>
      <c r="X7" s="122"/>
      <c r="Y7" s="122"/>
    </row>
    <row r="8" spans="1:25" x14ac:dyDescent="0.25">
      <c r="J8" s="122"/>
      <c r="K8" s="122"/>
      <c r="L8" s="122"/>
      <c r="M8" s="122"/>
      <c r="N8" s="122"/>
      <c r="O8" s="122"/>
      <c r="P8" s="122"/>
      <c r="Q8" s="122"/>
      <c r="R8" s="122"/>
      <c r="S8" s="122"/>
      <c r="T8" s="122"/>
      <c r="U8" s="122"/>
      <c r="V8" s="122"/>
      <c r="W8" s="122"/>
      <c r="X8" s="122"/>
      <c r="Y8" s="122"/>
    </row>
    <row r="9" spans="1:25" x14ac:dyDescent="0.25">
      <c r="J9" s="122"/>
      <c r="K9" s="122"/>
      <c r="L9" s="122"/>
      <c r="M9" s="122"/>
      <c r="N9" s="122"/>
      <c r="O9" s="122"/>
      <c r="P9" s="122"/>
      <c r="Q9" s="122"/>
      <c r="R9" s="122"/>
      <c r="S9" s="122"/>
      <c r="T9" s="122"/>
      <c r="U9" s="122"/>
      <c r="V9" s="122"/>
      <c r="W9" s="122"/>
      <c r="X9" s="122"/>
      <c r="Y9" s="122"/>
    </row>
    <row r="10" spans="1:25" x14ac:dyDescent="0.25">
      <c r="J10" s="122"/>
      <c r="K10" s="122"/>
      <c r="L10" s="122"/>
      <c r="M10" s="122"/>
      <c r="N10" s="122"/>
      <c r="O10" s="122"/>
      <c r="P10" s="122"/>
      <c r="Q10" s="122"/>
      <c r="R10" s="122"/>
      <c r="S10" s="122"/>
      <c r="T10" s="122"/>
      <c r="U10" s="122"/>
      <c r="V10" s="122"/>
      <c r="W10" s="122"/>
      <c r="X10" s="122"/>
      <c r="Y10" s="122"/>
    </row>
    <row r="11" spans="1:25" x14ac:dyDescent="0.25">
      <c r="J11" s="122"/>
      <c r="K11" s="122"/>
      <c r="L11" s="122"/>
      <c r="M11" s="122"/>
      <c r="N11" s="122"/>
      <c r="O11" s="122"/>
      <c r="P11" s="122"/>
      <c r="Q11" s="122"/>
      <c r="R11" s="122"/>
      <c r="S11" s="122"/>
      <c r="T11" s="122"/>
      <c r="U11" s="122"/>
      <c r="V11" s="122"/>
      <c r="W11" s="122"/>
      <c r="X11" s="122"/>
      <c r="Y11" s="122"/>
    </row>
    <row r="12" spans="1:25" x14ac:dyDescent="0.25">
      <c r="J12" s="122"/>
      <c r="K12" s="122"/>
      <c r="L12" s="122"/>
      <c r="M12" s="122"/>
      <c r="N12" s="122"/>
      <c r="O12" s="122"/>
      <c r="P12" s="122"/>
      <c r="Q12" s="122"/>
      <c r="R12" s="122"/>
      <c r="S12" s="122"/>
      <c r="T12" s="122"/>
      <c r="U12" s="122"/>
      <c r="V12" s="122"/>
      <c r="W12" s="122"/>
      <c r="X12" s="122"/>
      <c r="Y12" s="122"/>
    </row>
    <row r="13" spans="1:25" x14ac:dyDescent="0.25">
      <c r="J13" s="122"/>
      <c r="K13" s="122"/>
      <c r="L13" s="122"/>
      <c r="M13" s="122"/>
      <c r="N13" s="122"/>
      <c r="O13" s="122"/>
      <c r="P13" s="122"/>
      <c r="Q13" s="122"/>
      <c r="R13" s="122"/>
      <c r="S13" s="122"/>
      <c r="T13" s="122"/>
      <c r="U13" s="122"/>
      <c r="V13" s="122"/>
      <c r="W13" s="122"/>
      <c r="X13" s="122"/>
      <c r="Y13" s="122"/>
    </row>
    <row r="14" spans="1:25" x14ac:dyDescent="0.25">
      <c r="J14" s="122"/>
      <c r="K14" s="122"/>
      <c r="L14" s="122"/>
      <c r="M14" s="122"/>
      <c r="N14" s="122"/>
      <c r="O14" s="122"/>
      <c r="P14" s="122"/>
      <c r="Q14" s="122"/>
      <c r="R14" s="122"/>
      <c r="S14" s="122"/>
      <c r="T14" s="122"/>
      <c r="U14" s="122"/>
      <c r="V14" s="122"/>
      <c r="W14" s="122"/>
      <c r="X14" s="122"/>
      <c r="Y14" s="122"/>
    </row>
    <row r="15" spans="1:25" x14ac:dyDescent="0.25">
      <c r="J15" s="122"/>
      <c r="K15" s="122"/>
      <c r="L15" s="122"/>
      <c r="M15" s="122"/>
      <c r="N15" s="122"/>
      <c r="O15" s="122"/>
      <c r="P15" s="122"/>
      <c r="Q15" s="122"/>
      <c r="R15" s="122"/>
      <c r="S15" s="122"/>
      <c r="T15" s="122"/>
      <c r="U15" s="122"/>
      <c r="V15" s="122"/>
      <c r="W15" s="122"/>
      <c r="X15" s="122"/>
      <c r="Y15" s="122"/>
    </row>
    <row r="16" spans="1:25" x14ac:dyDescent="0.25">
      <c r="J16" s="122"/>
      <c r="K16" s="122"/>
      <c r="L16" s="122"/>
      <c r="M16" s="122"/>
      <c r="N16" s="122"/>
      <c r="O16" s="122"/>
      <c r="P16" s="122"/>
      <c r="Q16" s="122"/>
      <c r="R16" s="122"/>
      <c r="S16" s="122"/>
      <c r="T16" s="122"/>
      <c r="U16" s="122"/>
      <c r="V16" s="122"/>
      <c r="W16" s="122"/>
      <c r="X16" s="122"/>
      <c r="Y16" s="122"/>
    </row>
    <row r="17" spans="10:25" x14ac:dyDescent="0.25">
      <c r="J17" s="122"/>
      <c r="K17" s="122"/>
      <c r="L17" s="122"/>
      <c r="M17" s="122"/>
      <c r="N17" s="122"/>
      <c r="O17" s="122"/>
      <c r="P17" s="122"/>
      <c r="Q17" s="122"/>
      <c r="R17" s="122"/>
      <c r="S17" s="122"/>
      <c r="T17" s="122"/>
      <c r="U17" s="122"/>
      <c r="V17" s="122"/>
      <c r="W17" s="122"/>
      <c r="X17" s="122"/>
      <c r="Y17" s="122"/>
    </row>
    <row r="18" spans="10:25" x14ac:dyDescent="0.25">
      <c r="J18" s="122"/>
      <c r="K18" s="122"/>
      <c r="L18" s="122"/>
      <c r="M18" s="122"/>
      <c r="N18" s="122"/>
      <c r="O18" s="122"/>
      <c r="P18" s="122"/>
      <c r="Q18" s="122"/>
      <c r="R18" s="122"/>
      <c r="S18" s="122"/>
      <c r="T18" s="122"/>
      <c r="U18" s="122"/>
      <c r="V18" s="122"/>
      <c r="W18" s="122"/>
      <c r="X18" s="122"/>
      <c r="Y18" s="122"/>
    </row>
    <row r="19" spans="10:25" x14ac:dyDescent="0.25">
      <c r="J19" s="122"/>
      <c r="K19" s="122"/>
      <c r="L19" s="122"/>
      <c r="M19" s="122"/>
      <c r="N19" s="122"/>
      <c r="O19" s="122"/>
      <c r="P19" s="122"/>
      <c r="Q19" s="122"/>
      <c r="R19" s="122"/>
      <c r="S19" s="122"/>
      <c r="T19" s="122"/>
      <c r="U19" s="122"/>
      <c r="V19" s="122"/>
      <c r="W19" s="122"/>
      <c r="X19" s="122"/>
      <c r="Y19" s="122"/>
    </row>
    <row r="20" spans="10:25" x14ac:dyDescent="0.25">
      <c r="J20" s="122"/>
      <c r="K20" s="122"/>
      <c r="L20" s="122"/>
      <c r="M20" s="122"/>
      <c r="N20" s="122"/>
      <c r="O20" s="122"/>
      <c r="P20" s="122"/>
      <c r="Q20" s="122"/>
      <c r="R20" s="122"/>
      <c r="S20" s="122"/>
      <c r="T20" s="122"/>
      <c r="U20" s="122"/>
      <c r="V20" s="122"/>
      <c r="W20" s="122"/>
      <c r="X20" s="122"/>
      <c r="Y20" s="122"/>
    </row>
    <row r="21" spans="10:25" x14ac:dyDescent="0.25">
      <c r="J21" s="122"/>
      <c r="K21" s="122"/>
      <c r="L21" s="122"/>
      <c r="M21" s="122"/>
      <c r="N21" s="122"/>
      <c r="O21" s="122"/>
      <c r="P21" s="122"/>
      <c r="Q21" s="122"/>
      <c r="R21" s="122"/>
      <c r="S21" s="122"/>
      <c r="T21" s="122"/>
      <c r="U21" s="122"/>
      <c r="V21" s="122"/>
      <c r="W21" s="122"/>
      <c r="X21" s="122"/>
      <c r="Y21" s="122"/>
    </row>
    <row r="22" spans="10:25" x14ac:dyDescent="0.25">
      <c r="J22" s="122"/>
      <c r="K22" s="122"/>
      <c r="L22" s="122"/>
      <c r="M22" s="122"/>
      <c r="N22" s="122"/>
      <c r="O22" s="122"/>
      <c r="P22" s="122"/>
      <c r="Q22" s="122"/>
      <c r="R22" s="122"/>
      <c r="S22" s="122"/>
      <c r="T22" s="122"/>
      <c r="U22" s="122"/>
      <c r="V22" s="122"/>
      <c r="W22" s="122"/>
      <c r="X22" s="122"/>
      <c r="Y22" s="122"/>
    </row>
    <row r="23" spans="10:25" x14ac:dyDescent="0.25">
      <c r="J23" s="122"/>
      <c r="K23" s="122"/>
      <c r="L23" s="122"/>
      <c r="M23" s="122"/>
      <c r="N23" s="122"/>
      <c r="O23" s="122"/>
      <c r="P23" s="122"/>
      <c r="Q23" s="122"/>
      <c r="R23" s="122"/>
      <c r="S23" s="122"/>
      <c r="T23" s="122"/>
      <c r="U23" s="122"/>
      <c r="V23" s="122"/>
      <c r="W23" s="122"/>
      <c r="X23" s="122"/>
      <c r="Y23" s="122"/>
    </row>
    <row r="24" spans="10:25" x14ac:dyDescent="0.25">
      <c r="J24" s="122"/>
      <c r="K24" s="122"/>
      <c r="L24" s="122"/>
      <c r="M24" s="122"/>
      <c r="N24" s="122"/>
      <c r="O24" s="122"/>
      <c r="P24" s="122"/>
      <c r="Q24" s="122"/>
      <c r="R24" s="122"/>
      <c r="S24" s="122"/>
      <c r="T24" s="122"/>
      <c r="U24" s="122"/>
      <c r="V24" s="122"/>
      <c r="W24" s="122"/>
      <c r="X24" s="122"/>
      <c r="Y24" s="122"/>
    </row>
    <row r="25" spans="10:25" x14ac:dyDescent="0.25">
      <c r="J25" s="122"/>
      <c r="K25" s="122"/>
      <c r="L25" s="122"/>
      <c r="M25" s="122"/>
      <c r="N25" s="122"/>
      <c r="O25" s="122"/>
      <c r="P25" s="122"/>
      <c r="Q25" s="122"/>
      <c r="R25" s="122"/>
      <c r="S25" s="122"/>
      <c r="T25" s="122"/>
      <c r="U25" s="122"/>
      <c r="V25" s="122"/>
      <c r="W25" s="122"/>
      <c r="X25" s="122"/>
      <c r="Y25" s="122"/>
    </row>
    <row r="26" spans="10:25" x14ac:dyDescent="0.25">
      <c r="J26" s="122"/>
      <c r="K26" s="122"/>
      <c r="L26" s="122"/>
      <c r="M26" s="122"/>
      <c r="N26" s="122"/>
      <c r="O26" s="122"/>
      <c r="P26" s="122"/>
      <c r="Q26" s="122"/>
      <c r="R26" s="122"/>
      <c r="S26" s="122"/>
      <c r="T26" s="122"/>
      <c r="U26" s="122"/>
      <c r="V26" s="122"/>
      <c r="W26" s="122"/>
      <c r="X26" s="122"/>
      <c r="Y26" s="122"/>
    </row>
    <row r="27" spans="10:25" x14ac:dyDescent="0.25">
      <c r="J27" s="122"/>
      <c r="K27" s="122"/>
      <c r="L27" s="122"/>
      <c r="M27" s="122"/>
      <c r="N27" s="122"/>
      <c r="O27" s="122"/>
      <c r="P27" s="122"/>
      <c r="Q27" s="122"/>
      <c r="R27" s="122"/>
      <c r="S27" s="122"/>
      <c r="T27" s="122"/>
      <c r="U27" s="122"/>
      <c r="V27" s="122"/>
      <c r="W27" s="122"/>
      <c r="X27" s="122"/>
      <c r="Y27" s="122"/>
    </row>
    <row r="28" spans="10:25" x14ac:dyDescent="0.25">
      <c r="J28" s="122"/>
      <c r="K28" s="122"/>
      <c r="L28" s="122"/>
      <c r="M28" s="122"/>
      <c r="N28" s="122"/>
      <c r="O28" s="122"/>
      <c r="P28" s="122"/>
      <c r="Q28" s="122"/>
      <c r="R28" s="122"/>
      <c r="S28" s="122"/>
      <c r="T28" s="122"/>
      <c r="U28" s="122"/>
      <c r="V28" s="122"/>
      <c r="W28" s="122"/>
      <c r="X28" s="122"/>
      <c r="Y28" s="122"/>
    </row>
    <row r="29" spans="10:25" x14ac:dyDescent="0.25">
      <c r="J29" s="122"/>
      <c r="K29" s="122"/>
      <c r="L29" s="122"/>
      <c r="M29" s="122"/>
      <c r="N29" s="122"/>
      <c r="O29" s="122"/>
      <c r="P29" s="122"/>
      <c r="Q29" s="122"/>
      <c r="R29" s="122"/>
      <c r="S29" s="122"/>
      <c r="T29" s="122"/>
      <c r="U29" s="122"/>
      <c r="V29" s="122"/>
      <c r="W29" s="122"/>
      <c r="X29" s="122"/>
      <c r="Y29" s="122"/>
    </row>
    <row r="30" spans="10:25" x14ac:dyDescent="0.25">
      <c r="J30" s="122"/>
      <c r="K30" s="122"/>
      <c r="L30" s="122"/>
      <c r="M30" s="122"/>
      <c r="N30" s="122"/>
      <c r="O30" s="122"/>
      <c r="P30" s="122"/>
      <c r="Q30" s="122"/>
      <c r="R30" s="122"/>
      <c r="S30" s="122"/>
      <c r="T30" s="122"/>
      <c r="U30" s="122"/>
      <c r="V30" s="122"/>
      <c r="W30" s="122"/>
      <c r="X30" s="122"/>
      <c r="Y30" s="122"/>
    </row>
    <row r="31" spans="10:25" x14ac:dyDescent="0.25">
      <c r="J31" s="122"/>
      <c r="K31" s="122"/>
      <c r="L31" s="122"/>
      <c r="M31" s="122"/>
      <c r="N31" s="122"/>
      <c r="O31" s="122"/>
      <c r="P31" s="122"/>
      <c r="Q31" s="122"/>
      <c r="R31" s="122"/>
      <c r="S31" s="122"/>
      <c r="T31" s="122"/>
      <c r="U31" s="122"/>
      <c r="V31" s="122"/>
      <c r="W31" s="122"/>
      <c r="X31" s="122"/>
      <c r="Y31" s="122"/>
    </row>
    <row r="32" spans="10:25" x14ac:dyDescent="0.25">
      <c r="J32" s="122"/>
      <c r="K32" s="122"/>
      <c r="L32" s="122"/>
      <c r="M32" s="122"/>
      <c r="N32" s="122"/>
      <c r="O32" s="122"/>
      <c r="P32" s="122"/>
      <c r="Q32" s="122"/>
      <c r="R32" s="122"/>
      <c r="S32" s="122"/>
      <c r="T32" s="122"/>
      <c r="U32" s="122"/>
      <c r="V32" s="122"/>
      <c r="W32" s="122"/>
      <c r="X32" s="122"/>
      <c r="Y32" s="122"/>
    </row>
    <row r="33" spans="10:25" x14ac:dyDescent="0.25">
      <c r="J33" s="122"/>
      <c r="K33" s="122"/>
      <c r="L33" s="122"/>
      <c r="M33" s="122"/>
      <c r="N33" s="122"/>
      <c r="O33" s="122"/>
      <c r="P33" s="122"/>
      <c r="Q33" s="122"/>
      <c r="R33" s="122"/>
      <c r="S33" s="122"/>
      <c r="T33" s="122"/>
      <c r="U33" s="122"/>
      <c r="V33" s="122"/>
      <c r="W33" s="122"/>
      <c r="X33" s="122"/>
      <c r="Y33" s="122"/>
    </row>
    <row r="34" spans="10:25" x14ac:dyDescent="0.25">
      <c r="J34" s="122"/>
      <c r="K34" s="122"/>
      <c r="L34" s="122"/>
      <c r="M34" s="122"/>
      <c r="N34" s="122"/>
      <c r="O34" s="122"/>
      <c r="P34" s="122"/>
      <c r="Q34" s="122"/>
      <c r="R34" s="122"/>
      <c r="S34" s="122"/>
      <c r="T34" s="122"/>
      <c r="U34" s="122"/>
      <c r="V34" s="122"/>
      <c r="W34" s="122"/>
      <c r="X34" s="122"/>
      <c r="Y34" s="122"/>
    </row>
    <row r="35" spans="10:25" x14ac:dyDescent="0.25">
      <c r="J35" s="122"/>
      <c r="K35" s="122"/>
      <c r="L35" s="122"/>
      <c r="M35" s="122"/>
      <c r="N35" s="122"/>
      <c r="O35" s="122"/>
      <c r="P35" s="122"/>
      <c r="Q35" s="122"/>
      <c r="R35" s="122"/>
      <c r="S35" s="122"/>
      <c r="T35" s="122"/>
      <c r="U35" s="122"/>
      <c r="V35" s="122"/>
      <c r="W35" s="122"/>
      <c r="X35" s="122"/>
      <c r="Y35" s="122"/>
    </row>
    <row r="36" spans="10:25" x14ac:dyDescent="0.25">
      <c r="J36" s="122"/>
      <c r="K36" s="122"/>
      <c r="L36" s="122"/>
      <c r="M36" s="122"/>
      <c r="N36" s="122"/>
      <c r="O36" s="122"/>
      <c r="P36" s="122"/>
      <c r="Q36" s="122"/>
      <c r="R36" s="122"/>
      <c r="S36" s="122"/>
      <c r="T36" s="122"/>
      <c r="U36" s="122"/>
      <c r="V36" s="122"/>
      <c r="W36" s="122"/>
      <c r="X36" s="122"/>
      <c r="Y36" s="122"/>
    </row>
    <row r="37" spans="10:25" x14ac:dyDescent="0.25">
      <c r="J37" s="122"/>
      <c r="K37" s="122"/>
      <c r="L37" s="122"/>
      <c r="M37" s="122"/>
      <c r="N37" s="122"/>
      <c r="O37" s="122"/>
      <c r="P37" s="122"/>
      <c r="Q37" s="122"/>
      <c r="R37" s="122"/>
      <c r="S37" s="122"/>
      <c r="T37" s="122"/>
      <c r="U37" s="122"/>
      <c r="V37" s="122"/>
      <c r="W37" s="122"/>
      <c r="X37" s="122"/>
      <c r="Y37" s="122"/>
    </row>
    <row r="38" spans="10:25" x14ac:dyDescent="0.25">
      <c r="J38" s="122"/>
      <c r="K38" s="122"/>
      <c r="L38" s="122"/>
      <c r="M38" s="122"/>
      <c r="N38" s="122"/>
      <c r="O38" s="122"/>
      <c r="P38" s="122"/>
      <c r="Q38" s="122"/>
      <c r="R38" s="122"/>
      <c r="S38" s="122"/>
      <c r="T38" s="122"/>
      <c r="U38" s="122"/>
      <c r="V38" s="122"/>
      <c r="W38" s="122"/>
      <c r="X38" s="122"/>
      <c r="Y38" s="122"/>
    </row>
    <row r="39" spans="10:25" x14ac:dyDescent="0.25">
      <c r="J39" s="122"/>
      <c r="K39" s="122"/>
      <c r="L39" s="122"/>
      <c r="M39" s="122"/>
      <c r="N39" s="122"/>
      <c r="O39" s="122"/>
      <c r="P39" s="122"/>
      <c r="Q39" s="122"/>
      <c r="R39" s="122"/>
      <c r="S39" s="122"/>
      <c r="T39" s="122"/>
      <c r="U39" s="122"/>
      <c r="V39" s="122"/>
      <c r="W39" s="122"/>
      <c r="X39" s="122"/>
      <c r="Y39" s="122"/>
    </row>
    <row r="40" spans="10:25" x14ac:dyDescent="0.25">
      <c r="J40" s="122"/>
      <c r="K40" s="122"/>
      <c r="L40" s="122"/>
      <c r="M40" s="122"/>
      <c r="N40" s="122"/>
      <c r="O40" s="122"/>
      <c r="P40" s="122"/>
      <c r="Q40" s="122"/>
      <c r="R40" s="122"/>
      <c r="S40" s="122"/>
      <c r="T40" s="122"/>
      <c r="U40" s="122"/>
      <c r="V40" s="122"/>
      <c r="W40" s="122"/>
      <c r="X40" s="122"/>
      <c r="Y40" s="122"/>
    </row>
    <row r="41" spans="10:25" x14ac:dyDescent="0.25">
      <c r="J41" s="122"/>
      <c r="K41" s="122"/>
      <c r="L41" s="122"/>
      <c r="M41" s="122"/>
      <c r="N41" s="122"/>
      <c r="O41" s="122"/>
      <c r="P41" s="122"/>
      <c r="Q41" s="122"/>
      <c r="R41" s="122"/>
      <c r="S41" s="122"/>
      <c r="T41" s="122"/>
      <c r="U41" s="122"/>
      <c r="V41" s="122"/>
      <c r="W41" s="122"/>
      <c r="X41" s="122"/>
      <c r="Y41" s="122"/>
    </row>
  </sheetData>
  <pageMargins left="0.7" right="0.7" top="0.75" bottom="0.75" header="0.3" footer="0.3"/>
  <pageSetup scale="54" orientation="landscape" horizontalDpi="1200" verticalDpi="1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40625" defaultRowHeight="15" x14ac:dyDescent="0.25"/>
  <cols>
    <col min="1" max="16384" width="9.140625" style="7"/>
  </cols>
  <sheetData>
    <row r="1" spans="1:31" x14ac:dyDescent="0.25">
      <c r="A1" s="7" t="s">
        <v>0</v>
      </c>
    </row>
    <row r="2" spans="1:31" x14ac:dyDescent="0.25">
      <c r="N2" s="22"/>
      <c r="O2" s="22"/>
      <c r="P2" s="22"/>
      <c r="Q2" s="22"/>
      <c r="R2" s="22"/>
      <c r="S2" s="22"/>
      <c r="T2" s="22"/>
      <c r="U2" s="22"/>
      <c r="V2" s="22"/>
      <c r="W2" s="22"/>
      <c r="X2" s="22"/>
      <c r="Y2" s="22"/>
      <c r="Z2" s="22"/>
      <c r="AA2" s="22"/>
      <c r="AB2" s="22"/>
      <c r="AC2" s="22"/>
      <c r="AD2" s="22"/>
      <c r="AE2" s="22"/>
    </row>
    <row r="3" spans="1:31" x14ac:dyDescent="0.25">
      <c r="N3" s="22"/>
      <c r="O3" s="22"/>
      <c r="P3" s="22"/>
      <c r="Q3" s="22"/>
      <c r="R3" s="22"/>
      <c r="S3" s="22"/>
      <c r="T3" s="22"/>
      <c r="U3" s="22"/>
      <c r="V3" s="22"/>
      <c r="W3" s="22"/>
      <c r="X3" s="22"/>
      <c r="Y3" s="22"/>
      <c r="Z3" s="22"/>
      <c r="AA3" s="22"/>
      <c r="AB3" s="22"/>
      <c r="AC3" s="22"/>
      <c r="AD3" s="22"/>
      <c r="AE3" s="22"/>
    </row>
    <row r="4" spans="1:31" x14ac:dyDescent="0.25">
      <c r="N4" s="22"/>
      <c r="O4" s="22"/>
      <c r="P4" s="22"/>
      <c r="Q4" s="22"/>
      <c r="R4" s="22"/>
      <c r="S4" s="22"/>
      <c r="T4" s="22"/>
      <c r="U4" s="22"/>
      <c r="V4" s="22"/>
      <c r="W4" s="22"/>
      <c r="X4" s="22"/>
      <c r="Y4" s="22"/>
      <c r="Z4" s="22"/>
      <c r="AA4" s="22"/>
      <c r="AB4" s="22"/>
      <c r="AC4" s="22"/>
      <c r="AD4" s="22"/>
      <c r="AE4" s="22"/>
    </row>
    <row r="5" spans="1:31" x14ac:dyDescent="0.25">
      <c r="N5" s="22"/>
      <c r="O5" s="22"/>
      <c r="P5" s="22"/>
      <c r="Q5" s="22"/>
      <c r="R5" s="22"/>
      <c r="S5" s="22"/>
      <c r="T5" s="22"/>
      <c r="U5" s="22"/>
      <c r="V5" s="22"/>
      <c r="W5" s="22"/>
      <c r="X5" s="22"/>
      <c r="Y5" s="22"/>
      <c r="Z5" s="22"/>
      <c r="AA5" s="22"/>
      <c r="AB5" s="22"/>
      <c r="AC5" s="22"/>
      <c r="AD5" s="22"/>
      <c r="AE5" s="22"/>
    </row>
    <row r="6" spans="1:31" x14ac:dyDescent="0.25">
      <c r="N6" s="22"/>
      <c r="O6" s="22"/>
      <c r="P6" s="22"/>
      <c r="Q6" s="22"/>
      <c r="R6" s="22"/>
      <c r="S6" s="22"/>
      <c r="T6" s="22"/>
      <c r="U6" s="22"/>
      <c r="V6" s="22"/>
      <c r="W6" s="22"/>
      <c r="X6" s="22"/>
      <c r="Y6" s="22"/>
      <c r="Z6" s="22"/>
      <c r="AA6" s="22"/>
      <c r="AB6" s="22"/>
      <c r="AC6" s="22"/>
      <c r="AD6" s="22"/>
      <c r="AE6" s="22"/>
    </row>
    <row r="7" spans="1:31" x14ac:dyDescent="0.25">
      <c r="N7" s="22"/>
      <c r="O7" s="22"/>
      <c r="P7" s="22"/>
      <c r="Q7" s="22"/>
      <c r="R7" s="22"/>
      <c r="S7" s="22"/>
      <c r="T7" s="22"/>
      <c r="U7" s="22"/>
      <c r="V7" s="22"/>
      <c r="W7" s="22"/>
      <c r="X7" s="22"/>
      <c r="Y7" s="22"/>
      <c r="Z7" s="22"/>
      <c r="AA7" s="22"/>
      <c r="AB7" s="22"/>
      <c r="AC7" s="22"/>
      <c r="AD7" s="22"/>
      <c r="AE7" s="22"/>
    </row>
    <row r="8" spans="1:31" x14ac:dyDescent="0.25">
      <c r="N8" s="22"/>
      <c r="O8" s="22"/>
      <c r="P8" s="22"/>
      <c r="Q8" s="22"/>
      <c r="R8" s="22"/>
      <c r="S8" s="22"/>
      <c r="T8" s="22"/>
      <c r="U8" s="22"/>
      <c r="V8" s="22"/>
      <c r="W8" s="22"/>
      <c r="X8" s="22"/>
      <c r="Y8" s="22"/>
      <c r="Z8" s="22"/>
      <c r="AA8" s="22"/>
      <c r="AB8" s="22"/>
      <c r="AC8" s="22"/>
      <c r="AD8" s="22"/>
      <c r="AE8" s="22"/>
    </row>
    <row r="9" spans="1:31" x14ac:dyDescent="0.25">
      <c r="N9" s="22"/>
      <c r="O9" s="22"/>
      <c r="P9" s="22"/>
      <c r="Q9" s="22"/>
      <c r="R9" s="22"/>
      <c r="S9" s="22"/>
      <c r="T9" s="22"/>
      <c r="U9" s="22"/>
      <c r="V9" s="22"/>
      <c r="W9" s="22"/>
      <c r="X9" s="22"/>
      <c r="Y9" s="22"/>
      <c r="Z9" s="22"/>
      <c r="AA9" s="22"/>
      <c r="AB9" s="22"/>
      <c r="AC9" s="22"/>
      <c r="AD9" s="22"/>
      <c r="AE9" s="22"/>
    </row>
    <row r="10" spans="1:31" x14ac:dyDescent="0.25">
      <c r="N10" s="22"/>
      <c r="O10" s="22"/>
      <c r="P10" s="22"/>
      <c r="Q10" s="22"/>
      <c r="R10" s="22"/>
      <c r="S10" s="22"/>
      <c r="T10" s="22"/>
      <c r="U10" s="22"/>
      <c r="V10" s="22"/>
      <c r="W10" s="22"/>
      <c r="X10" s="22"/>
      <c r="Y10" s="22"/>
      <c r="Z10" s="22"/>
      <c r="AA10" s="22"/>
      <c r="AB10" s="22"/>
      <c r="AC10" s="22"/>
      <c r="AD10" s="22"/>
      <c r="AE10" s="22"/>
    </row>
    <row r="11" spans="1:31" x14ac:dyDescent="0.25">
      <c r="N11" s="22"/>
      <c r="O11" s="22"/>
      <c r="P11" s="22"/>
      <c r="Q11" s="22"/>
      <c r="R11" s="22"/>
      <c r="S11" s="22"/>
      <c r="T11" s="22"/>
      <c r="U11" s="22"/>
      <c r="V11" s="22"/>
      <c r="W11" s="22"/>
      <c r="X11" s="22"/>
      <c r="Y11" s="22"/>
      <c r="Z11" s="22"/>
      <c r="AA11" s="22"/>
      <c r="AB11" s="22"/>
      <c r="AC11" s="22"/>
      <c r="AD11" s="22"/>
      <c r="AE11" s="22"/>
    </row>
    <row r="12" spans="1:31" x14ac:dyDescent="0.25">
      <c r="N12" s="22"/>
      <c r="O12" s="22"/>
      <c r="P12" s="22"/>
      <c r="Q12" s="22"/>
      <c r="R12" s="22"/>
      <c r="S12" s="22"/>
      <c r="T12" s="22"/>
      <c r="U12" s="22"/>
      <c r="V12" s="22"/>
      <c r="W12" s="22"/>
      <c r="X12" s="22"/>
      <c r="Y12" s="22"/>
      <c r="Z12" s="22"/>
      <c r="AA12" s="22"/>
      <c r="AB12" s="22"/>
      <c r="AC12" s="22"/>
      <c r="AD12" s="22"/>
      <c r="AE12" s="22"/>
    </row>
    <row r="13" spans="1:31" x14ac:dyDescent="0.25">
      <c r="N13" s="22"/>
      <c r="O13" s="22"/>
      <c r="P13" s="22"/>
      <c r="Q13" s="22"/>
      <c r="R13" s="22"/>
      <c r="S13" s="22"/>
      <c r="T13" s="22"/>
      <c r="U13" s="22"/>
      <c r="V13" s="22"/>
      <c r="W13" s="22"/>
      <c r="X13" s="22"/>
      <c r="Y13" s="22"/>
      <c r="Z13" s="22"/>
      <c r="AA13" s="22"/>
      <c r="AB13" s="22"/>
      <c r="AC13" s="22"/>
      <c r="AD13" s="22"/>
      <c r="AE13" s="22"/>
    </row>
    <row r="14" spans="1:31" x14ac:dyDescent="0.25">
      <c r="N14" s="22"/>
      <c r="O14" s="22"/>
      <c r="P14" s="22"/>
      <c r="Q14" s="22"/>
      <c r="R14" s="22"/>
      <c r="S14" s="22"/>
      <c r="T14" s="22"/>
      <c r="U14" s="22"/>
      <c r="V14" s="22"/>
      <c r="W14" s="22"/>
      <c r="X14" s="22"/>
      <c r="Y14" s="22"/>
      <c r="Z14" s="22"/>
      <c r="AA14" s="22"/>
      <c r="AB14" s="22"/>
      <c r="AC14" s="22"/>
      <c r="AD14" s="22"/>
      <c r="AE14" s="22"/>
    </row>
    <row r="15" spans="1:31" x14ac:dyDescent="0.25">
      <c r="N15" s="22"/>
      <c r="O15" s="22"/>
      <c r="P15" s="22"/>
      <c r="Q15" s="22"/>
      <c r="R15" s="22"/>
      <c r="S15" s="22"/>
      <c r="T15" s="22"/>
      <c r="U15" s="22"/>
      <c r="V15" s="22"/>
      <c r="W15" s="22"/>
      <c r="X15" s="22"/>
      <c r="Y15" s="22"/>
      <c r="Z15" s="22"/>
      <c r="AA15" s="22"/>
      <c r="AB15" s="22"/>
      <c r="AC15" s="22"/>
      <c r="AD15" s="22"/>
      <c r="AE15" s="22"/>
    </row>
    <row r="16" spans="1:31" x14ac:dyDescent="0.25">
      <c r="N16" s="22"/>
      <c r="O16" s="22"/>
      <c r="P16" s="22"/>
      <c r="Q16" s="22"/>
      <c r="R16" s="22"/>
      <c r="S16" s="22"/>
      <c r="T16" s="22"/>
      <c r="U16" s="22"/>
      <c r="V16" s="22"/>
      <c r="W16" s="22"/>
      <c r="X16" s="22"/>
      <c r="Y16" s="22"/>
      <c r="Z16" s="22"/>
      <c r="AA16" s="22"/>
      <c r="AB16" s="22"/>
      <c r="AC16" s="22"/>
      <c r="AD16" s="22"/>
      <c r="AE16" s="22"/>
    </row>
    <row r="17" spans="9:31" x14ac:dyDescent="0.25">
      <c r="I17" s="10"/>
      <c r="J17" s="10"/>
      <c r="K17" s="10"/>
      <c r="L17" s="10"/>
      <c r="M17" s="10"/>
      <c r="N17" s="22"/>
      <c r="O17" s="22"/>
      <c r="P17" s="22"/>
      <c r="Q17" s="22"/>
      <c r="R17" s="22"/>
      <c r="S17" s="22"/>
      <c r="T17" s="22"/>
      <c r="U17" s="22"/>
      <c r="V17" s="22"/>
      <c r="W17" s="22"/>
      <c r="X17" s="22"/>
      <c r="Y17" s="22"/>
      <c r="Z17" s="22"/>
      <c r="AA17" s="22"/>
      <c r="AB17" s="22"/>
      <c r="AC17" s="22"/>
      <c r="AD17" s="22"/>
      <c r="AE17" s="22"/>
    </row>
    <row r="18" spans="9:31" x14ac:dyDescent="0.25">
      <c r="I18" s="10"/>
      <c r="J18" s="10"/>
      <c r="K18" s="10"/>
      <c r="L18" s="10"/>
      <c r="M18" s="10"/>
      <c r="N18" s="22"/>
      <c r="O18" s="22"/>
      <c r="P18" s="22"/>
      <c r="Q18" s="22"/>
      <c r="R18" s="22"/>
      <c r="S18" s="22"/>
      <c r="T18" s="22"/>
      <c r="U18" s="22"/>
      <c r="V18" s="22"/>
      <c r="W18" s="22"/>
      <c r="X18" s="22"/>
      <c r="Y18" s="22"/>
      <c r="Z18" s="22"/>
      <c r="AA18" s="22"/>
      <c r="AB18" s="22"/>
      <c r="AC18" s="22"/>
      <c r="AD18" s="22"/>
      <c r="AE18" s="22"/>
    </row>
    <row r="19" spans="9:31" x14ac:dyDescent="0.25">
      <c r="I19" s="10"/>
      <c r="J19" s="10"/>
      <c r="K19" s="10"/>
      <c r="L19" s="10"/>
      <c r="M19" s="10"/>
      <c r="N19" s="22"/>
      <c r="O19" s="22"/>
      <c r="P19" s="22"/>
      <c r="Q19" s="22"/>
      <c r="R19" s="22"/>
      <c r="S19" s="22"/>
      <c r="T19" s="22"/>
      <c r="U19" s="22"/>
      <c r="V19" s="22"/>
      <c r="W19" s="22"/>
      <c r="X19" s="22"/>
      <c r="Y19" s="22"/>
      <c r="Z19" s="22"/>
      <c r="AA19" s="22"/>
      <c r="AB19" s="22"/>
      <c r="AC19" s="22"/>
      <c r="AD19" s="22"/>
      <c r="AE19" s="22"/>
    </row>
    <row r="20" spans="9:31" x14ac:dyDescent="0.25">
      <c r="I20" s="10"/>
      <c r="J20" s="10"/>
      <c r="K20" s="10"/>
      <c r="L20" s="10"/>
      <c r="M20" s="10"/>
      <c r="N20" s="22"/>
      <c r="O20" s="22"/>
      <c r="P20" s="22"/>
      <c r="Q20" s="22"/>
      <c r="R20" s="22"/>
      <c r="S20" s="22"/>
      <c r="T20" s="22"/>
      <c r="U20" s="22"/>
      <c r="V20" s="22"/>
      <c r="W20" s="22"/>
      <c r="X20" s="22"/>
      <c r="Y20" s="22"/>
      <c r="Z20" s="22"/>
      <c r="AA20" s="22"/>
      <c r="AB20" s="22"/>
      <c r="AC20" s="22"/>
      <c r="AD20" s="22"/>
      <c r="AE20" s="22"/>
    </row>
    <row r="21" spans="9:31" x14ac:dyDescent="0.25">
      <c r="I21" s="10"/>
      <c r="J21" s="10"/>
      <c r="K21" s="10"/>
      <c r="L21" s="10"/>
      <c r="M21" s="10"/>
      <c r="N21" s="22"/>
      <c r="O21" s="22"/>
      <c r="P21" s="22"/>
      <c r="Q21" s="22"/>
      <c r="R21" s="22"/>
      <c r="S21" s="22"/>
      <c r="T21" s="22"/>
      <c r="U21" s="22"/>
      <c r="V21" s="22"/>
      <c r="W21" s="22"/>
      <c r="X21" s="22"/>
      <c r="Y21" s="22"/>
      <c r="Z21" s="22"/>
      <c r="AA21" s="22"/>
      <c r="AB21" s="22"/>
      <c r="AC21" s="22"/>
      <c r="AD21" s="22"/>
      <c r="AE21" s="22"/>
    </row>
    <row r="22" spans="9:31" x14ac:dyDescent="0.25">
      <c r="I22" s="10"/>
      <c r="J22" s="10"/>
      <c r="K22" s="10"/>
      <c r="L22" s="10"/>
      <c r="M22" s="10"/>
      <c r="N22" s="22"/>
      <c r="O22" s="22"/>
      <c r="P22" s="22"/>
      <c r="Q22" s="22"/>
      <c r="R22" s="22"/>
      <c r="S22" s="22"/>
      <c r="T22" s="22"/>
      <c r="U22" s="22"/>
      <c r="V22" s="22"/>
      <c r="W22" s="22"/>
      <c r="X22" s="22"/>
      <c r="Y22" s="22"/>
      <c r="Z22" s="22"/>
      <c r="AA22" s="22"/>
      <c r="AB22" s="22"/>
      <c r="AC22" s="22"/>
      <c r="AD22" s="22"/>
      <c r="AE22" s="22"/>
    </row>
    <row r="23" spans="9:31" x14ac:dyDescent="0.25">
      <c r="I23" s="10"/>
      <c r="J23" s="10"/>
      <c r="K23" s="10"/>
      <c r="L23" s="10"/>
      <c r="M23" s="10"/>
      <c r="N23" s="22"/>
      <c r="O23" s="22"/>
      <c r="P23" s="22"/>
      <c r="Q23" s="22"/>
      <c r="R23" s="22"/>
      <c r="S23" s="22"/>
      <c r="T23" s="22"/>
      <c r="U23" s="22"/>
      <c r="V23" s="22"/>
      <c r="W23" s="22"/>
      <c r="X23" s="22"/>
      <c r="Y23" s="22"/>
      <c r="Z23" s="22"/>
      <c r="AA23" s="22"/>
      <c r="AB23" s="22"/>
      <c r="AC23" s="22"/>
      <c r="AD23" s="22"/>
      <c r="AE23" s="22"/>
    </row>
    <row r="24" spans="9:31" x14ac:dyDescent="0.25">
      <c r="I24" s="10"/>
      <c r="J24" s="10"/>
      <c r="K24" s="10"/>
      <c r="L24" s="10"/>
      <c r="M24" s="10"/>
      <c r="N24" s="22"/>
      <c r="O24" s="22"/>
      <c r="P24" s="22"/>
      <c r="Q24" s="22"/>
      <c r="R24" s="22"/>
      <c r="S24" s="22"/>
      <c r="T24" s="22"/>
      <c r="U24" s="22"/>
      <c r="V24" s="22"/>
      <c r="W24" s="22"/>
      <c r="X24" s="22"/>
      <c r="Y24" s="22"/>
      <c r="Z24" s="22"/>
      <c r="AA24" s="22"/>
      <c r="AB24" s="22"/>
      <c r="AC24" s="22"/>
      <c r="AD24" s="22"/>
      <c r="AE24" s="22"/>
    </row>
    <row r="25" spans="9:31" x14ac:dyDescent="0.25">
      <c r="I25" s="10"/>
      <c r="J25" s="10"/>
      <c r="K25" s="10"/>
      <c r="L25" s="10"/>
      <c r="M25" s="10"/>
      <c r="N25" s="22"/>
      <c r="O25" s="22"/>
      <c r="P25" s="22"/>
      <c r="Q25" s="22"/>
      <c r="R25" s="22"/>
      <c r="S25" s="22"/>
      <c r="T25" s="22"/>
      <c r="U25" s="22"/>
      <c r="V25" s="22"/>
      <c r="W25" s="22"/>
      <c r="X25" s="22"/>
      <c r="Y25" s="22"/>
      <c r="Z25" s="22"/>
      <c r="AA25" s="22"/>
      <c r="AB25" s="22"/>
      <c r="AC25" s="22"/>
      <c r="AD25" s="22"/>
      <c r="AE25" s="22"/>
    </row>
    <row r="26" spans="9:31" x14ac:dyDescent="0.25">
      <c r="I26" s="10"/>
      <c r="J26" s="10"/>
      <c r="K26" s="10"/>
      <c r="L26" s="10"/>
      <c r="M26" s="10"/>
      <c r="N26" s="22"/>
      <c r="O26" s="22"/>
      <c r="P26" s="22"/>
      <c r="Q26" s="22"/>
      <c r="R26" s="22"/>
      <c r="S26" s="22"/>
      <c r="T26" s="22"/>
      <c r="U26" s="22"/>
      <c r="V26" s="22"/>
      <c r="W26" s="22"/>
      <c r="X26" s="22"/>
      <c r="Y26" s="22"/>
      <c r="Z26" s="22"/>
      <c r="AA26" s="22"/>
      <c r="AB26" s="22"/>
      <c r="AC26" s="22"/>
      <c r="AD26" s="22"/>
      <c r="AE26" s="22"/>
    </row>
    <row r="27" spans="9:31" x14ac:dyDescent="0.25">
      <c r="I27" s="10"/>
      <c r="J27" s="10"/>
      <c r="K27" s="10"/>
      <c r="L27" s="10"/>
      <c r="M27" s="10"/>
      <c r="N27" s="22"/>
      <c r="O27" s="22"/>
      <c r="P27" s="22"/>
      <c r="Q27" s="22"/>
      <c r="R27" s="22"/>
      <c r="S27" s="22"/>
      <c r="T27" s="22"/>
      <c r="U27" s="22"/>
      <c r="V27" s="22"/>
      <c r="W27" s="22"/>
      <c r="X27" s="22"/>
      <c r="Y27" s="22"/>
      <c r="Z27" s="22"/>
      <c r="AA27" s="22"/>
      <c r="AB27" s="22"/>
      <c r="AC27" s="22"/>
      <c r="AD27" s="22"/>
      <c r="AE27" s="22"/>
    </row>
    <row r="28" spans="9:31" x14ac:dyDescent="0.25">
      <c r="I28" s="10"/>
      <c r="J28" s="10"/>
      <c r="K28" s="10"/>
      <c r="L28" s="10"/>
      <c r="M28" s="10"/>
      <c r="N28" s="22"/>
      <c r="O28" s="22"/>
      <c r="P28" s="22"/>
      <c r="Q28" s="22"/>
      <c r="R28" s="22"/>
      <c r="S28" s="22"/>
      <c r="T28" s="22"/>
      <c r="U28" s="22"/>
      <c r="V28" s="22"/>
      <c r="W28" s="22"/>
      <c r="X28" s="22"/>
      <c r="Y28" s="22"/>
      <c r="Z28" s="22"/>
      <c r="AA28" s="22"/>
      <c r="AB28" s="22"/>
      <c r="AC28" s="22"/>
      <c r="AD28" s="22"/>
      <c r="AE28" s="22"/>
    </row>
    <row r="29" spans="9:31" x14ac:dyDescent="0.25">
      <c r="I29" s="10"/>
      <c r="J29" s="10"/>
      <c r="K29" s="10"/>
      <c r="L29" s="10"/>
      <c r="M29" s="10"/>
      <c r="N29" s="22"/>
      <c r="O29" s="22"/>
      <c r="P29" s="22"/>
      <c r="Q29" s="22"/>
      <c r="R29" s="22"/>
      <c r="S29" s="22"/>
      <c r="T29" s="22"/>
      <c r="U29" s="22"/>
      <c r="V29" s="22"/>
      <c r="W29" s="22"/>
      <c r="X29" s="22"/>
      <c r="Y29" s="22"/>
      <c r="Z29" s="22"/>
      <c r="AA29" s="22"/>
      <c r="AB29" s="22"/>
      <c r="AC29" s="22"/>
      <c r="AD29" s="22"/>
      <c r="AE29" s="22"/>
    </row>
    <row r="30" spans="9:31" x14ac:dyDescent="0.25">
      <c r="I30" s="10"/>
      <c r="J30" s="10"/>
      <c r="K30" s="10"/>
      <c r="L30" s="10"/>
      <c r="M30" s="10"/>
      <c r="N30" s="22"/>
      <c r="O30" s="22"/>
      <c r="P30" s="22"/>
      <c r="Q30" s="22"/>
      <c r="R30" s="22"/>
      <c r="S30" s="22"/>
      <c r="T30" s="22"/>
      <c r="U30" s="22"/>
      <c r="V30" s="22"/>
      <c r="W30" s="22"/>
      <c r="X30" s="22"/>
      <c r="Y30" s="22"/>
      <c r="Z30" s="22"/>
      <c r="AA30" s="22"/>
      <c r="AB30" s="22"/>
      <c r="AC30" s="22"/>
      <c r="AD30" s="22"/>
      <c r="AE30" s="22"/>
    </row>
    <row r="31" spans="9:31" x14ac:dyDescent="0.25">
      <c r="I31" s="10"/>
      <c r="J31" s="10"/>
      <c r="K31" s="10"/>
      <c r="L31" s="10"/>
      <c r="M31" s="10"/>
      <c r="N31" s="22"/>
      <c r="O31" s="22"/>
      <c r="P31" s="22"/>
      <c r="Q31" s="22"/>
      <c r="R31" s="22"/>
      <c r="S31" s="22"/>
      <c r="T31" s="22"/>
      <c r="U31" s="22"/>
      <c r="V31" s="22"/>
      <c r="W31" s="22"/>
      <c r="X31" s="22"/>
      <c r="Y31" s="22"/>
      <c r="Z31" s="22"/>
      <c r="AA31" s="22"/>
      <c r="AB31" s="22"/>
      <c r="AC31" s="22"/>
      <c r="AD31" s="22"/>
      <c r="AE31" s="22"/>
    </row>
    <row r="32" spans="9:31" x14ac:dyDescent="0.25">
      <c r="I32" s="10"/>
      <c r="J32" s="10"/>
      <c r="K32" s="10"/>
      <c r="L32" s="10"/>
      <c r="M32" s="10"/>
      <c r="N32" s="22"/>
      <c r="O32" s="22"/>
      <c r="P32" s="22"/>
      <c r="Q32" s="22"/>
      <c r="R32" s="22"/>
      <c r="S32" s="22"/>
      <c r="T32" s="22"/>
      <c r="U32" s="22"/>
      <c r="V32" s="22"/>
      <c r="W32" s="22"/>
      <c r="X32" s="22"/>
      <c r="Y32" s="22"/>
      <c r="Z32" s="22"/>
      <c r="AA32" s="22"/>
      <c r="AB32" s="22"/>
      <c r="AC32" s="22"/>
      <c r="AD32" s="22"/>
      <c r="AE32" s="22"/>
    </row>
    <row r="33" spans="9:31" x14ac:dyDescent="0.25">
      <c r="I33" s="10"/>
      <c r="J33" s="10"/>
      <c r="K33" s="10"/>
      <c r="L33" s="10"/>
      <c r="M33" s="10"/>
      <c r="N33" s="22"/>
      <c r="O33" s="22"/>
      <c r="P33" s="22"/>
      <c r="Q33" s="22"/>
      <c r="R33" s="22"/>
      <c r="S33" s="22"/>
      <c r="T33" s="22"/>
      <c r="U33" s="22"/>
      <c r="V33" s="22"/>
      <c r="W33" s="22"/>
      <c r="X33" s="22"/>
      <c r="Y33" s="22"/>
      <c r="Z33" s="22"/>
      <c r="AA33" s="22"/>
      <c r="AB33" s="22"/>
      <c r="AC33" s="22"/>
      <c r="AD33" s="22"/>
      <c r="AE33" s="22"/>
    </row>
    <row r="34" spans="9:31" x14ac:dyDescent="0.25">
      <c r="I34" s="10"/>
      <c r="J34" s="10"/>
      <c r="K34" s="10"/>
      <c r="L34" s="10"/>
      <c r="M34" s="10"/>
      <c r="N34" s="22"/>
      <c r="O34" s="22"/>
      <c r="P34" s="22"/>
      <c r="Q34" s="22"/>
      <c r="R34" s="22"/>
      <c r="S34" s="22"/>
      <c r="T34" s="22"/>
      <c r="U34" s="22"/>
      <c r="V34" s="22"/>
      <c r="W34" s="22"/>
      <c r="X34" s="22"/>
      <c r="Y34" s="22"/>
      <c r="Z34" s="22"/>
      <c r="AA34" s="22"/>
      <c r="AB34" s="22"/>
      <c r="AC34" s="22"/>
      <c r="AD34" s="22"/>
      <c r="AE34" s="22"/>
    </row>
    <row r="35" spans="9:31" x14ac:dyDescent="0.25">
      <c r="I35" s="10"/>
      <c r="J35" s="10"/>
      <c r="K35" s="10"/>
      <c r="L35" s="10"/>
      <c r="M35" s="10"/>
      <c r="N35" s="22"/>
      <c r="O35" s="22"/>
      <c r="P35" s="22"/>
      <c r="Q35" s="22"/>
      <c r="R35" s="22"/>
      <c r="S35" s="22"/>
      <c r="T35" s="22"/>
      <c r="U35" s="22"/>
      <c r="V35" s="22"/>
      <c r="W35" s="22"/>
      <c r="X35" s="22"/>
      <c r="Y35" s="22"/>
      <c r="Z35" s="22"/>
      <c r="AA35" s="22"/>
      <c r="AB35" s="22"/>
      <c r="AC35" s="22"/>
      <c r="AD35" s="22"/>
      <c r="AE35" s="22"/>
    </row>
    <row r="36" spans="9:31" x14ac:dyDescent="0.25">
      <c r="I36" s="10"/>
      <c r="J36" s="10"/>
      <c r="K36" s="10"/>
      <c r="L36" s="10"/>
      <c r="M36" s="10"/>
      <c r="N36" s="22"/>
      <c r="O36" s="22"/>
      <c r="P36" s="22"/>
      <c r="Q36" s="22"/>
      <c r="R36" s="22"/>
      <c r="S36" s="22"/>
      <c r="T36" s="22"/>
      <c r="U36" s="22"/>
      <c r="V36" s="22"/>
      <c r="W36" s="22"/>
      <c r="X36" s="22"/>
      <c r="Y36" s="22"/>
      <c r="Z36" s="22"/>
      <c r="AA36" s="22"/>
      <c r="AB36" s="22"/>
      <c r="AC36" s="22"/>
      <c r="AD36" s="22"/>
      <c r="AE36" s="22"/>
    </row>
    <row r="37" spans="9:31" x14ac:dyDescent="0.25">
      <c r="I37" s="10"/>
      <c r="J37" s="10"/>
      <c r="K37" s="10"/>
      <c r="L37" s="10"/>
      <c r="M37" s="10"/>
      <c r="N37" s="22"/>
      <c r="O37" s="22"/>
      <c r="P37" s="22"/>
      <c r="Q37" s="22"/>
      <c r="R37" s="22"/>
      <c r="S37" s="22"/>
      <c r="T37" s="22"/>
      <c r="U37" s="22"/>
      <c r="V37" s="22"/>
      <c r="W37" s="22"/>
      <c r="X37" s="22"/>
      <c r="Y37" s="22"/>
      <c r="Z37" s="22"/>
      <c r="AA37" s="22"/>
      <c r="AB37" s="22"/>
      <c r="AC37" s="22"/>
      <c r="AD37" s="22"/>
      <c r="AE37" s="22"/>
    </row>
    <row r="38" spans="9:31" x14ac:dyDescent="0.25">
      <c r="I38" s="10"/>
      <c r="J38" s="10"/>
      <c r="K38" s="10"/>
      <c r="L38" s="10"/>
      <c r="M38" s="10"/>
      <c r="N38" s="22"/>
      <c r="O38" s="22"/>
      <c r="P38" s="22"/>
      <c r="Q38" s="22"/>
      <c r="R38" s="22"/>
      <c r="S38" s="22"/>
      <c r="T38" s="22"/>
      <c r="U38" s="22"/>
      <c r="V38" s="22"/>
      <c r="W38" s="22"/>
      <c r="X38" s="22"/>
      <c r="Y38" s="22"/>
      <c r="Z38" s="22"/>
      <c r="AA38" s="22"/>
      <c r="AB38" s="22"/>
      <c r="AC38" s="22"/>
      <c r="AD38" s="22"/>
      <c r="AE38" s="22"/>
    </row>
    <row r="39" spans="9:31" x14ac:dyDescent="0.25">
      <c r="I39" s="10"/>
      <c r="J39" s="10"/>
      <c r="K39" s="10"/>
      <c r="L39" s="10"/>
      <c r="M39" s="10"/>
      <c r="N39" s="22"/>
      <c r="O39" s="22"/>
      <c r="P39" s="22"/>
      <c r="Q39" s="22"/>
      <c r="R39" s="22"/>
      <c r="S39" s="22"/>
      <c r="T39" s="22"/>
      <c r="U39" s="22"/>
      <c r="V39" s="22"/>
      <c r="W39" s="22"/>
      <c r="X39" s="22"/>
      <c r="Y39" s="22"/>
      <c r="Z39" s="22"/>
      <c r="AA39" s="22"/>
      <c r="AB39" s="22"/>
      <c r="AC39" s="22"/>
      <c r="AD39" s="22"/>
      <c r="AE39" s="22"/>
    </row>
    <row r="40" spans="9:31" x14ac:dyDescent="0.25">
      <c r="I40" s="10"/>
      <c r="J40" s="10"/>
      <c r="K40" s="10"/>
      <c r="L40" s="10"/>
      <c r="M40" s="10"/>
      <c r="N40" s="22"/>
      <c r="O40" s="22"/>
      <c r="P40" s="22"/>
      <c r="Q40" s="22"/>
      <c r="R40" s="22"/>
      <c r="S40" s="22"/>
      <c r="T40" s="22"/>
      <c r="U40" s="22"/>
      <c r="V40" s="22"/>
      <c r="W40" s="22"/>
      <c r="X40" s="22"/>
      <c r="Y40" s="22"/>
      <c r="Z40" s="22"/>
      <c r="AA40" s="22"/>
      <c r="AB40" s="22"/>
      <c r="AC40" s="22"/>
      <c r="AD40" s="22"/>
      <c r="AE40" s="22"/>
    </row>
    <row r="41" spans="9:31" x14ac:dyDescent="0.25">
      <c r="I41" s="10"/>
      <c r="J41" s="10"/>
      <c r="K41" s="10"/>
      <c r="L41" s="10"/>
      <c r="M41" s="10"/>
      <c r="N41" s="10"/>
      <c r="O41" s="10"/>
      <c r="P41" s="10"/>
      <c r="Q41" s="10"/>
      <c r="R41" s="10"/>
      <c r="S41" s="10"/>
      <c r="T41" s="10"/>
      <c r="U41" s="10"/>
      <c r="V41" s="10"/>
      <c r="W41" s="10"/>
      <c r="X41" s="10"/>
      <c r="Y41" s="10"/>
      <c r="Z41" s="10"/>
    </row>
    <row r="42" spans="9:31" x14ac:dyDescent="0.25">
      <c r="I42" s="10"/>
      <c r="J42" s="10"/>
      <c r="K42" s="10"/>
      <c r="L42" s="10"/>
      <c r="M42" s="10"/>
      <c r="N42" s="10"/>
      <c r="O42" s="10"/>
      <c r="P42" s="10"/>
      <c r="Q42" s="10"/>
      <c r="R42" s="10"/>
      <c r="S42" s="10"/>
      <c r="T42" s="10"/>
      <c r="U42" s="10"/>
      <c r="V42" s="10"/>
      <c r="W42" s="10"/>
      <c r="X42" s="10"/>
      <c r="Y42" s="10"/>
      <c r="Z42" s="10"/>
    </row>
    <row r="43" spans="9:31" x14ac:dyDescent="0.25">
      <c r="I43" s="10"/>
      <c r="J43" s="10"/>
      <c r="K43" s="10"/>
      <c r="L43" s="10"/>
      <c r="M43" s="10"/>
      <c r="N43" s="10"/>
      <c r="O43" s="10"/>
      <c r="P43" s="10"/>
      <c r="Q43" s="10"/>
      <c r="R43" s="10"/>
      <c r="S43" s="10"/>
      <c r="T43" s="10"/>
      <c r="U43" s="10"/>
      <c r="V43" s="10"/>
      <c r="W43" s="10"/>
      <c r="X43" s="10"/>
      <c r="Y43" s="10"/>
      <c r="Z43" s="10"/>
    </row>
    <row r="44" spans="9:31"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sheetProtection algorithmName="SHA-512" hashValue="VHfsD7mPxYsDICg4EHkbp53k9K/Zff964ZuY+t+MuS3MW0GDf8kdUiKyzIOEUGKA/Lmd5+TjskMwv7A9hcBFVg==" saltValue="2YTC4rNAMFwLqadP9aGdgw==" spinCount="100000" sheet="1" objects="1" scenarios="1"/>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K19:Q44"/>
  <sheetViews>
    <sheetView zoomScale="70" zoomScaleNormal="70" workbookViewId="0"/>
  </sheetViews>
  <sheetFormatPr defaultColWidth="9.140625" defaultRowHeight="15" x14ac:dyDescent="0.25"/>
  <cols>
    <col min="1" max="11" width="9.140625" style="1"/>
    <col min="12" max="12" width="15.28515625" style="1" customWidth="1"/>
    <col min="13" max="13" width="15.28515625" style="1" bestFit="1" customWidth="1"/>
    <col min="14" max="14" width="16.42578125" style="1" customWidth="1"/>
    <col min="15" max="15" width="14.42578125" style="1" bestFit="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P19:Z44"/>
  <sheetViews>
    <sheetView zoomScale="80" zoomScaleNormal="80" workbookViewId="0">
      <selection activeCell="B7" sqref="B7"/>
    </sheetView>
  </sheetViews>
  <sheetFormatPr defaultColWidth="9.140625" defaultRowHeight="15" x14ac:dyDescent="0.25"/>
  <cols>
    <col min="1" max="12" width="9.140625" style="1"/>
    <col min="13" max="13" width="8.140625" style="1" customWidth="1"/>
    <col min="14" max="23" width="9.140625" style="1"/>
    <col min="24" max="24" width="14" style="1" customWidth="1"/>
    <col min="25" max="16384" width="9.140625" style="1"/>
  </cols>
  <sheetData>
    <row r="19" spans="16:26" x14ac:dyDescent="0.25">
      <c r="P19" s="164" t="s">
        <v>33</v>
      </c>
      <c r="Q19" s="164">
        <f>LN(0.8)</f>
        <v>-0.22314355131420971</v>
      </c>
    </row>
    <row r="20" spans="16:26" x14ac:dyDescent="0.25">
      <c r="P20" s="164"/>
      <c r="Q20" s="164"/>
      <c r="S20" s="165">
        <f>Q19/Q22</f>
        <v>-0.32192809488736229</v>
      </c>
      <c r="T20" s="165"/>
    </row>
    <row r="21" spans="16:26" ht="26.25" x14ac:dyDescent="0.25">
      <c r="R21" s="50" t="s">
        <v>23</v>
      </c>
      <c r="S21" s="165"/>
      <c r="T21" s="165"/>
    </row>
    <row r="22" spans="16:26" ht="23.25" customHeight="1" x14ac:dyDescent="0.25">
      <c r="P22" s="166" t="s">
        <v>32</v>
      </c>
      <c r="Q22" s="166">
        <f>LN(2)</f>
        <v>0.69314718055994529</v>
      </c>
    </row>
    <row r="23" spans="16:26" ht="24.6" customHeight="1" x14ac:dyDescent="0.25">
      <c r="P23" s="166"/>
      <c r="Q23" s="166"/>
    </row>
    <row r="24" spans="16:26" ht="24.6" customHeight="1" x14ac:dyDescent="0.25"/>
    <row r="25" spans="16:26" ht="21" customHeight="1" x14ac:dyDescent="0.25">
      <c r="P25" s="157">
        <v>36</v>
      </c>
      <c r="Q25" s="157"/>
      <c r="R25" s="50" t="s">
        <v>24</v>
      </c>
      <c r="S25" s="163">
        <f>P25^S20</f>
        <v>0.31548775005143354</v>
      </c>
      <c r="T25" s="163"/>
      <c r="U25" s="159" t="s">
        <v>22</v>
      </c>
      <c r="V25" s="157">
        <v>18</v>
      </c>
      <c r="W25" s="157"/>
      <c r="X25" s="159" t="s">
        <v>11</v>
      </c>
      <c r="Y25" s="160">
        <f>S25*V25</f>
        <v>5.6787795009258035</v>
      </c>
      <c r="Z25" s="160"/>
    </row>
    <row r="26" spans="16:26" ht="20.45" customHeight="1" x14ac:dyDescent="0.25">
      <c r="P26" s="157"/>
      <c r="Q26" s="157"/>
      <c r="S26" s="163"/>
      <c r="T26" s="163"/>
      <c r="U26" s="159"/>
      <c r="V26" s="157"/>
      <c r="W26" s="157"/>
      <c r="X26" s="159"/>
      <c r="Y26" s="160"/>
      <c r="Z26" s="160"/>
    </row>
    <row r="27" spans="16:26" ht="23.45" customHeight="1" x14ac:dyDescent="0.25"/>
    <row r="28" spans="16:26" ht="30" customHeight="1" x14ac:dyDescent="0.25"/>
    <row r="29" spans="16:26" ht="20.45" customHeight="1" x14ac:dyDescent="0.25">
      <c r="P29" s="162">
        <f>Y25</f>
        <v>5.6787795009258035</v>
      </c>
      <c r="Q29" s="162"/>
      <c r="R29" s="159" t="s">
        <v>22</v>
      </c>
      <c r="S29" s="157">
        <v>36</v>
      </c>
      <c r="T29" s="157"/>
      <c r="U29" s="159" t="s">
        <v>11</v>
      </c>
      <c r="V29" s="156">
        <f>(P29*S29)</f>
        <v>204.43606203332894</v>
      </c>
      <c r="W29" s="156"/>
      <c r="X29" s="161" t="s">
        <v>25</v>
      </c>
      <c r="Y29" s="156">
        <f>ROUNDUP(V29,0)</f>
        <v>205</v>
      </c>
      <c r="Z29" s="156"/>
    </row>
    <row r="30" spans="16:26" ht="24" customHeight="1" x14ac:dyDescent="0.25">
      <c r="P30" s="162"/>
      <c r="Q30" s="162"/>
      <c r="R30" s="159"/>
      <c r="S30" s="157"/>
      <c r="T30" s="157"/>
      <c r="U30" s="159"/>
      <c r="V30" s="156"/>
      <c r="W30" s="156"/>
      <c r="X30" s="161"/>
      <c r="Y30" s="156"/>
      <c r="Z30" s="156"/>
    </row>
    <row r="31" spans="16:26" ht="23.25" customHeight="1" x14ac:dyDescent="0.25"/>
    <row r="32" spans="16:26" ht="26.45" customHeight="1" x14ac:dyDescent="0.25">
      <c r="V32" s="157">
        <v>4</v>
      </c>
      <c r="W32" s="157"/>
      <c r="Y32" s="158">
        <f>Y29/4</f>
        <v>51.25</v>
      </c>
      <c r="Z32" s="158"/>
    </row>
    <row r="33" spans="22:26" ht="24.75" customHeight="1" x14ac:dyDescent="0.25">
      <c r="V33" s="157"/>
      <c r="W33" s="157"/>
      <c r="Y33" s="158"/>
      <c r="Z33" s="158"/>
    </row>
    <row r="34" spans="22:26" ht="23.25" customHeight="1" x14ac:dyDescent="0.25"/>
    <row r="35" spans="22:26" ht="25.5" customHeight="1" x14ac:dyDescent="0.25"/>
    <row r="39" spans="22:26" ht="25.5" customHeight="1" x14ac:dyDescent="0.25"/>
    <row r="40" spans="22:26" ht="30.75" customHeight="1" x14ac:dyDescent="0.25"/>
    <row r="41" spans="22:26" ht="20.45" customHeight="1" x14ac:dyDescent="0.25"/>
    <row r="42" spans="22:26" ht="21" customHeight="1" x14ac:dyDescent="0.25"/>
    <row r="43" spans="22:26" ht="21" customHeight="1" x14ac:dyDescent="0.25"/>
    <row r="44" spans="22:26" ht="19.149999999999999" customHeight="1" x14ac:dyDescent="0.25"/>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Q12:AF44"/>
  <sheetViews>
    <sheetView zoomScale="80" zoomScaleNormal="80" workbookViewId="0"/>
  </sheetViews>
  <sheetFormatPr defaultColWidth="9.140625" defaultRowHeight="15" x14ac:dyDescent="0.25"/>
  <cols>
    <col min="1" max="12" width="9.140625" style="1"/>
    <col min="13" max="13" width="8.140625" style="1" customWidth="1"/>
    <col min="14" max="16384" width="9.140625" style="1"/>
  </cols>
  <sheetData>
    <row r="12" spans="17:32" x14ac:dyDescent="0.25">
      <c r="Q12" s="61"/>
      <c r="R12" s="61"/>
      <c r="S12" s="61"/>
      <c r="T12" s="61"/>
      <c r="U12" s="61"/>
      <c r="V12" s="61"/>
      <c r="W12" s="61"/>
      <c r="X12" s="61"/>
      <c r="Y12" s="61"/>
      <c r="Z12" s="61"/>
      <c r="AA12" s="61"/>
      <c r="AB12" s="61"/>
      <c r="AC12" s="61"/>
      <c r="AD12" s="61"/>
      <c r="AE12" s="61"/>
      <c r="AF12" s="61"/>
    </row>
    <row r="13" spans="17:32" x14ac:dyDescent="0.25">
      <c r="Q13" s="61"/>
      <c r="R13" s="61"/>
      <c r="S13" s="61"/>
      <c r="T13" s="61"/>
      <c r="U13" s="61"/>
      <c r="V13" s="61"/>
      <c r="W13" s="61"/>
      <c r="X13" s="61"/>
      <c r="Y13" s="61"/>
      <c r="Z13" s="61"/>
      <c r="AA13" s="61"/>
      <c r="AB13" s="61"/>
      <c r="AC13" s="61"/>
      <c r="AD13" s="61"/>
      <c r="AE13" s="61"/>
      <c r="AF13" s="61"/>
    </row>
    <row r="14" spans="17:32" x14ac:dyDescent="0.25">
      <c r="Q14" s="61"/>
      <c r="R14" s="61"/>
      <c r="S14" s="61"/>
      <c r="T14" s="61"/>
      <c r="U14" s="61"/>
      <c r="V14" s="61"/>
      <c r="W14" s="61"/>
      <c r="X14" s="61"/>
      <c r="Y14" s="61"/>
      <c r="Z14" s="61"/>
      <c r="AA14" s="61"/>
      <c r="AB14" s="61"/>
      <c r="AC14" s="61"/>
      <c r="AD14" s="61"/>
      <c r="AE14" s="61"/>
      <c r="AF14" s="61"/>
    </row>
    <row r="15" spans="17:32" x14ac:dyDescent="0.25">
      <c r="Q15" s="61"/>
      <c r="R15" s="61"/>
      <c r="S15" s="61"/>
      <c r="T15" s="61"/>
      <c r="U15" s="61"/>
      <c r="V15" s="61"/>
      <c r="W15" s="61"/>
      <c r="X15" s="61"/>
      <c r="Y15" s="61"/>
      <c r="Z15" s="61"/>
      <c r="AA15" s="61"/>
      <c r="AB15" s="61"/>
      <c r="AC15" s="61"/>
      <c r="AD15" s="61"/>
      <c r="AE15" s="61"/>
      <c r="AF15" s="61"/>
    </row>
    <row r="16" spans="17:32" x14ac:dyDescent="0.25">
      <c r="Q16" s="61"/>
      <c r="R16" s="61"/>
      <c r="S16" s="61"/>
      <c r="T16" s="61"/>
      <c r="U16" s="61"/>
      <c r="V16" s="61"/>
      <c r="W16" s="61"/>
      <c r="X16" s="61"/>
      <c r="Y16" s="61"/>
      <c r="Z16" s="61"/>
      <c r="AA16" s="61"/>
      <c r="AB16" s="61"/>
      <c r="AC16" s="61"/>
      <c r="AD16" s="61"/>
      <c r="AE16" s="61"/>
      <c r="AF16" s="61"/>
    </row>
    <row r="17" spans="17:32" x14ac:dyDescent="0.25">
      <c r="Q17" s="61"/>
      <c r="R17" s="61"/>
      <c r="S17" s="61"/>
      <c r="T17" s="61"/>
      <c r="U17" s="61"/>
      <c r="V17" s="61"/>
      <c r="W17" s="61"/>
      <c r="X17" s="61"/>
      <c r="Y17" s="61"/>
      <c r="Z17" s="61"/>
      <c r="AA17" s="61"/>
      <c r="AB17" s="61"/>
      <c r="AC17" s="61"/>
      <c r="AD17" s="61"/>
      <c r="AE17" s="61"/>
      <c r="AF17" s="61"/>
    </row>
    <row r="18" spans="17:32" x14ac:dyDescent="0.25">
      <c r="Q18" s="61"/>
      <c r="R18" s="61"/>
      <c r="S18" s="61"/>
      <c r="T18" s="61"/>
      <c r="U18" s="61"/>
      <c r="V18" s="61"/>
      <c r="W18" s="61"/>
      <c r="X18" s="61"/>
      <c r="Y18" s="61"/>
      <c r="Z18" s="61"/>
      <c r="AA18" s="61"/>
      <c r="AB18" s="61"/>
      <c r="AC18" s="61"/>
      <c r="AD18" s="61"/>
      <c r="AE18" s="61"/>
      <c r="AF18" s="61"/>
    </row>
    <row r="19" spans="17:32" ht="15" customHeight="1" x14ac:dyDescent="0.25">
      <c r="Q19" s="61"/>
      <c r="R19" s="61"/>
      <c r="S19" s="61"/>
      <c r="T19" s="61"/>
      <c r="U19" s="61"/>
      <c r="V19" s="61"/>
      <c r="W19" s="61"/>
      <c r="X19" s="61"/>
      <c r="Y19" s="61"/>
      <c r="Z19" s="61"/>
      <c r="AA19" s="61"/>
      <c r="AB19" s="61"/>
      <c r="AC19" s="61"/>
      <c r="AD19" s="61"/>
      <c r="AE19" s="61"/>
      <c r="AF19" s="61"/>
    </row>
    <row r="20" spans="17:32" ht="15" customHeight="1" x14ac:dyDescent="0.25">
      <c r="Q20" s="61"/>
      <c r="R20" s="61"/>
      <c r="S20" s="61"/>
      <c r="T20" s="61"/>
      <c r="U20" s="61"/>
      <c r="V20" s="61"/>
      <c r="W20" s="61"/>
      <c r="X20" s="61"/>
      <c r="Y20" s="61"/>
      <c r="Z20" s="61"/>
      <c r="AA20" s="61"/>
      <c r="AB20" s="61"/>
      <c r="AC20" s="61"/>
      <c r="AD20" s="61"/>
      <c r="AE20" s="61"/>
      <c r="AF20" s="61"/>
    </row>
    <row r="21" spans="17:32" x14ac:dyDescent="0.25">
      <c r="Q21" s="61"/>
      <c r="R21" s="61"/>
      <c r="S21" s="61"/>
      <c r="T21" s="61"/>
      <c r="U21" s="61"/>
      <c r="V21" s="61"/>
      <c r="W21" s="61"/>
      <c r="X21" s="61"/>
      <c r="Y21" s="61"/>
      <c r="Z21" s="61"/>
      <c r="AA21" s="61"/>
      <c r="AB21" s="61"/>
      <c r="AC21" s="61"/>
      <c r="AD21" s="61"/>
      <c r="AE21" s="61"/>
      <c r="AF21" s="61"/>
    </row>
    <row r="22" spans="17:32" ht="23.25" customHeight="1" x14ac:dyDescent="0.25">
      <c r="Q22" s="61"/>
      <c r="R22" s="61"/>
      <c r="S22" s="61"/>
      <c r="T22" s="61"/>
      <c r="U22" s="61"/>
      <c r="V22" s="61"/>
      <c r="W22" s="61"/>
      <c r="X22" s="61"/>
      <c r="Y22" s="61"/>
      <c r="Z22" s="61"/>
      <c r="AA22" s="61"/>
      <c r="AB22" s="61"/>
      <c r="AC22" s="61"/>
      <c r="AD22" s="61"/>
      <c r="AE22" s="61"/>
      <c r="AF22" s="61"/>
    </row>
    <row r="23" spans="17:32" ht="24.6" customHeight="1" x14ac:dyDescent="0.25">
      <c r="Q23" s="61"/>
      <c r="R23" s="61"/>
      <c r="S23" s="61"/>
      <c r="T23" s="61"/>
      <c r="U23" s="61"/>
      <c r="V23" s="61"/>
      <c r="W23" s="61"/>
      <c r="X23" s="61"/>
      <c r="Y23" s="61"/>
      <c r="Z23" s="61"/>
      <c r="AA23" s="61"/>
      <c r="AB23" s="61"/>
      <c r="AC23" s="61"/>
      <c r="AD23" s="61"/>
      <c r="AE23" s="61"/>
      <c r="AF23" s="61"/>
    </row>
    <row r="24" spans="17:32" ht="24.6" customHeight="1" x14ac:dyDescent="0.25">
      <c r="Q24" s="61"/>
      <c r="R24" s="61"/>
      <c r="S24" s="61"/>
      <c r="T24" s="61"/>
      <c r="U24" s="61"/>
      <c r="V24" s="61"/>
      <c r="W24" s="61"/>
      <c r="X24" s="61"/>
      <c r="Y24" s="61"/>
      <c r="Z24" s="61"/>
      <c r="AA24" s="61"/>
      <c r="AB24" s="61"/>
      <c r="AC24" s="61"/>
      <c r="AD24" s="61"/>
      <c r="AE24" s="61"/>
      <c r="AF24" s="61"/>
    </row>
    <row r="25" spans="17:32" ht="21" customHeight="1" x14ac:dyDescent="0.25">
      <c r="Q25" s="61"/>
      <c r="R25" s="61"/>
      <c r="S25" s="61"/>
      <c r="T25" s="61"/>
      <c r="U25" s="61"/>
      <c r="V25" s="61"/>
      <c r="W25" s="61"/>
      <c r="X25" s="61"/>
      <c r="Y25" s="61"/>
      <c r="Z25" s="61"/>
      <c r="AA25" s="61"/>
      <c r="AB25" s="61"/>
      <c r="AC25" s="61"/>
      <c r="AD25" s="61"/>
      <c r="AE25" s="61"/>
      <c r="AF25" s="61"/>
    </row>
    <row r="26" spans="17:32" ht="20.45" customHeight="1" x14ac:dyDescent="0.25">
      <c r="Q26" s="61"/>
      <c r="R26" s="61"/>
      <c r="S26" s="61"/>
      <c r="T26" s="61"/>
      <c r="U26" s="61"/>
      <c r="V26" s="61"/>
      <c r="W26" s="61"/>
      <c r="X26" s="61"/>
      <c r="Y26" s="61"/>
      <c r="Z26" s="61"/>
      <c r="AA26" s="61"/>
      <c r="AB26" s="61"/>
      <c r="AC26" s="61"/>
      <c r="AD26" s="61"/>
      <c r="AE26" s="61"/>
      <c r="AF26" s="61"/>
    </row>
    <row r="27" spans="17:32" ht="23.45" customHeight="1" x14ac:dyDescent="0.25">
      <c r="Q27" s="61"/>
      <c r="R27" s="61"/>
      <c r="S27" s="61"/>
      <c r="T27" s="61"/>
      <c r="U27" s="61"/>
      <c r="V27" s="61"/>
      <c r="W27" s="61"/>
      <c r="X27" s="61"/>
      <c r="Y27" s="61"/>
      <c r="Z27" s="61"/>
      <c r="AA27" s="61"/>
      <c r="AB27" s="61"/>
      <c r="AC27" s="61"/>
      <c r="AD27" s="61"/>
      <c r="AE27" s="61"/>
      <c r="AF27" s="61"/>
    </row>
    <row r="28" spans="17:32" ht="30" customHeight="1" x14ac:dyDescent="0.25">
      <c r="Q28" s="61"/>
      <c r="R28" s="61"/>
      <c r="S28" s="61"/>
      <c r="T28" s="61"/>
      <c r="U28" s="61"/>
      <c r="V28" s="61"/>
      <c r="W28" s="61"/>
      <c r="X28" s="61"/>
      <c r="Y28" s="61"/>
      <c r="Z28" s="61"/>
      <c r="AA28" s="61"/>
      <c r="AB28" s="61"/>
      <c r="AC28" s="61"/>
      <c r="AD28" s="61"/>
      <c r="AE28" s="61"/>
      <c r="AF28" s="61"/>
    </row>
    <row r="29" spans="17:32" ht="20.45" customHeight="1" x14ac:dyDescent="0.25">
      <c r="Q29" s="61"/>
      <c r="R29" s="61"/>
      <c r="S29" s="61"/>
      <c r="T29" s="61"/>
      <c r="U29" s="61"/>
      <c r="V29" s="61"/>
      <c r="W29" s="61"/>
      <c r="X29" s="61"/>
      <c r="Y29" s="61"/>
      <c r="Z29" s="61"/>
      <c r="AA29" s="61"/>
      <c r="AB29" s="61"/>
      <c r="AC29" s="61"/>
      <c r="AD29" s="61"/>
      <c r="AE29" s="61"/>
      <c r="AF29" s="61"/>
    </row>
    <row r="30" spans="17:32" ht="24" customHeight="1" x14ac:dyDescent="0.25">
      <c r="Q30" s="61"/>
      <c r="R30" s="61"/>
      <c r="S30" s="61"/>
      <c r="T30" s="61"/>
      <c r="U30" s="61"/>
      <c r="V30" s="61"/>
      <c r="W30" s="61"/>
      <c r="X30" s="61"/>
      <c r="Y30" s="61"/>
      <c r="Z30" s="61"/>
      <c r="AA30" s="61"/>
      <c r="AB30" s="61"/>
      <c r="AC30" s="61"/>
      <c r="AD30" s="61"/>
      <c r="AE30" s="61"/>
      <c r="AF30" s="61"/>
    </row>
    <row r="31" spans="17:32" ht="23.25" customHeight="1" x14ac:dyDescent="0.25">
      <c r="Q31" s="61"/>
      <c r="R31" s="61"/>
      <c r="S31" s="61"/>
      <c r="T31" s="61"/>
      <c r="U31" s="61"/>
      <c r="V31" s="61"/>
      <c r="W31" s="61"/>
      <c r="X31" s="61"/>
      <c r="Y31" s="61"/>
      <c r="Z31" s="61"/>
      <c r="AA31" s="61"/>
      <c r="AB31" s="61"/>
      <c r="AC31" s="61"/>
      <c r="AD31" s="61"/>
      <c r="AE31" s="61"/>
      <c r="AF31" s="61"/>
    </row>
    <row r="32" spans="17:32" ht="26.45" customHeight="1" x14ac:dyDescent="0.25">
      <c r="Q32" s="61"/>
      <c r="R32" s="61"/>
      <c r="S32" s="61"/>
      <c r="T32" s="61"/>
      <c r="U32" s="61"/>
      <c r="V32" s="61"/>
      <c r="W32" s="61"/>
      <c r="X32" s="61"/>
      <c r="Y32" s="61"/>
      <c r="Z32" s="61"/>
      <c r="AA32" s="61"/>
      <c r="AB32" s="61"/>
      <c r="AC32" s="61"/>
      <c r="AD32" s="61"/>
      <c r="AE32" s="61"/>
      <c r="AF32" s="61"/>
    </row>
    <row r="33" spans="17:32" ht="24.75" customHeight="1" x14ac:dyDescent="0.25">
      <c r="Q33" s="61"/>
      <c r="R33" s="61"/>
      <c r="S33" s="61"/>
      <c r="T33" s="61"/>
      <c r="U33" s="61"/>
      <c r="V33" s="61"/>
      <c r="W33" s="61"/>
      <c r="X33" s="61"/>
      <c r="Y33" s="61"/>
      <c r="Z33" s="61"/>
      <c r="AA33" s="61"/>
      <c r="AB33" s="61"/>
      <c r="AC33" s="61"/>
      <c r="AD33" s="61"/>
      <c r="AE33" s="61"/>
      <c r="AF33" s="61"/>
    </row>
    <row r="34" spans="17:32" ht="23.25" customHeight="1" x14ac:dyDescent="0.25">
      <c r="Q34" s="61"/>
      <c r="R34" s="61"/>
      <c r="S34" s="61"/>
      <c r="T34" s="61"/>
      <c r="U34" s="61"/>
      <c r="V34" s="61"/>
      <c r="W34" s="61"/>
      <c r="X34" s="61"/>
      <c r="Y34" s="61"/>
      <c r="Z34" s="61"/>
      <c r="AA34" s="61"/>
      <c r="AB34" s="61"/>
      <c r="AC34" s="61"/>
      <c r="AD34" s="61"/>
      <c r="AE34" s="61"/>
      <c r="AF34" s="61"/>
    </row>
    <row r="35" spans="17:32" ht="25.5" customHeight="1" x14ac:dyDescent="0.25">
      <c r="Q35" s="61"/>
      <c r="R35" s="61"/>
      <c r="S35" s="61"/>
      <c r="T35" s="61"/>
      <c r="U35" s="61"/>
      <c r="V35" s="61"/>
      <c r="W35" s="61"/>
      <c r="X35" s="61"/>
      <c r="Y35" s="61"/>
      <c r="Z35" s="61"/>
      <c r="AA35" s="61"/>
      <c r="AB35" s="61"/>
      <c r="AC35" s="61"/>
      <c r="AD35" s="61"/>
      <c r="AE35" s="61"/>
      <c r="AF35" s="61"/>
    </row>
    <row r="36" spans="17:32" x14ac:dyDescent="0.25">
      <c r="Q36" s="61"/>
      <c r="R36" s="61"/>
      <c r="S36" s="61"/>
      <c r="T36" s="61"/>
      <c r="U36" s="61"/>
      <c r="V36" s="61"/>
      <c r="W36" s="61"/>
      <c r="X36" s="61"/>
      <c r="Y36" s="61"/>
      <c r="Z36" s="61"/>
      <c r="AA36" s="61"/>
      <c r="AB36" s="61"/>
      <c r="AC36" s="61"/>
      <c r="AD36" s="61"/>
      <c r="AE36" s="61"/>
      <c r="AF36" s="61"/>
    </row>
    <row r="37" spans="17:32" x14ac:dyDescent="0.25">
      <c r="Q37" s="61"/>
      <c r="R37" s="61"/>
      <c r="S37" s="61"/>
      <c r="T37" s="61"/>
      <c r="U37" s="61"/>
      <c r="V37" s="61"/>
      <c r="W37" s="61"/>
      <c r="X37" s="61"/>
      <c r="Y37" s="61"/>
      <c r="Z37" s="61"/>
      <c r="AA37" s="61"/>
      <c r="AB37" s="61"/>
      <c r="AC37" s="61"/>
      <c r="AD37" s="61"/>
      <c r="AE37" s="61"/>
      <c r="AF37" s="61"/>
    </row>
    <row r="39" spans="17:32" ht="25.5" customHeight="1" x14ac:dyDescent="0.25"/>
    <row r="40" spans="17:32" ht="30.75" customHeight="1" x14ac:dyDescent="0.25"/>
    <row r="41" spans="17:32" ht="20.45" customHeight="1" x14ac:dyDescent="0.25"/>
    <row r="42" spans="17:32" ht="21" customHeight="1" x14ac:dyDescent="0.25"/>
    <row r="43" spans="17:32" ht="21" customHeight="1" x14ac:dyDescent="0.25"/>
    <row r="44" spans="17:32" ht="19.149999999999999" customHeight="1"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N20:Y46"/>
  <sheetViews>
    <sheetView zoomScale="70" zoomScaleNormal="70" workbookViewId="0">
      <selection activeCell="AC19" sqref="AC19"/>
    </sheetView>
  </sheetViews>
  <sheetFormatPr defaultColWidth="9.140625" defaultRowHeight="15" x14ac:dyDescent="0.25"/>
  <cols>
    <col min="1" max="12" width="9.140625" style="1"/>
    <col min="13" max="13" width="8.140625" style="1" customWidth="1"/>
    <col min="14" max="19" width="9.140625" style="1"/>
    <col min="20" max="20" width="5" style="1" customWidth="1"/>
    <col min="21" max="21" width="9.140625" style="1"/>
    <col min="22" max="22" width="6.85546875" style="1" customWidth="1"/>
    <col min="23" max="23" width="6.28515625" style="1" customWidth="1"/>
    <col min="24" max="16384" width="9.140625" style="1"/>
  </cols>
  <sheetData>
    <row r="20" spans="14:25" x14ac:dyDescent="0.25">
      <c r="O20" s="31"/>
      <c r="P20" s="31"/>
      <c r="Q20" s="31"/>
      <c r="R20" s="31"/>
      <c r="S20" s="31"/>
      <c r="T20" s="31"/>
      <c r="U20" s="31"/>
      <c r="V20" s="31"/>
      <c r="W20" s="31"/>
      <c r="X20" s="31"/>
      <c r="Y20" s="31"/>
    </row>
    <row r="21" spans="14:25" x14ac:dyDescent="0.25">
      <c r="O21" s="31"/>
      <c r="P21" s="31"/>
      <c r="Q21" s="31"/>
      <c r="R21" s="31"/>
      <c r="S21" s="31"/>
      <c r="T21" s="31"/>
      <c r="U21" s="31"/>
      <c r="V21" s="31"/>
      <c r="W21" s="31"/>
      <c r="X21" s="31"/>
      <c r="Y21" s="31"/>
    </row>
    <row r="22" spans="14:25" ht="14.45" customHeight="1" x14ac:dyDescent="0.25">
      <c r="N22" s="157" t="s">
        <v>31</v>
      </c>
      <c r="O22" s="157"/>
      <c r="P22" s="169">
        <f>LN(0.9)</f>
        <v>-0.10536051565782628</v>
      </c>
      <c r="Q22" s="169"/>
      <c r="R22" s="31"/>
      <c r="S22" s="31"/>
      <c r="T22" s="31"/>
      <c r="U22" s="31"/>
      <c r="V22" s="31"/>
      <c r="W22" s="31"/>
      <c r="X22" s="31"/>
      <c r="Y22" s="31"/>
    </row>
    <row r="23" spans="14:25" ht="14.45" customHeight="1" x14ac:dyDescent="0.25">
      <c r="N23" s="157"/>
      <c r="O23" s="157"/>
      <c r="P23" s="169"/>
      <c r="Q23" s="169"/>
      <c r="S23" s="174">
        <f>P22/P25</f>
        <v>-0.15200309344504997</v>
      </c>
      <c r="T23" s="174"/>
      <c r="W23" s="31"/>
    </row>
    <row r="24" spans="14:25" ht="12.75" customHeight="1" x14ac:dyDescent="0.25">
      <c r="O24" s="31"/>
      <c r="P24" s="31"/>
      <c r="Q24" s="51"/>
      <c r="R24" s="128" t="s">
        <v>11</v>
      </c>
      <c r="S24" s="174"/>
      <c r="T24" s="174"/>
      <c r="W24" s="31"/>
    </row>
    <row r="25" spans="14:25" ht="23.25" customHeight="1" x14ac:dyDescent="0.25">
      <c r="N25" s="157" t="s">
        <v>32</v>
      </c>
      <c r="O25" s="157"/>
      <c r="P25" s="170">
        <f>LN(2)</f>
        <v>0.69314718055994529</v>
      </c>
      <c r="Q25" s="170"/>
      <c r="R25" s="31"/>
      <c r="S25" s="174"/>
      <c r="T25" s="174"/>
      <c r="U25" s="31"/>
      <c r="V25" s="31"/>
      <c r="W25" s="31"/>
      <c r="X25" s="31"/>
      <c r="Y25" s="31"/>
    </row>
    <row r="26" spans="14:25" ht="24.6" customHeight="1" x14ac:dyDescent="0.25">
      <c r="N26" s="31"/>
      <c r="O26" s="31"/>
      <c r="P26" s="31"/>
      <c r="Q26" s="31"/>
      <c r="S26" s="31"/>
      <c r="T26" s="31"/>
      <c r="U26" s="31"/>
      <c r="V26" s="31"/>
      <c r="W26" s="31"/>
      <c r="X26" s="31"/>
    </row>
    <row r="27" spans="14:25" ht="24.6" customHeight="1" x14ac:dyDescent="0.25">
      <c r="O27" s="31"/>
      <c r="P27" s="31"/>
      <c r="Q27" s="31"/>
      <c r="R27" s="31"/>
      <c r="S27" s="31"/>
      <c r="T27" s="31"/>
      <c r="U27" s="31"/>
      <c r="V27" s="31"/>
      <c r="W27" s="31"/>
      <c r="X27" s="31"/>
    </row>
    <row r="28" spans="14:25" ht="21" customHeight="1" x14ac:dyDescent="0.25">
      <c r="N28" s="157">
        <v>144</v>
      </c>
      <c r="O28" s="157"/>
      <c r="P28" s="51" t="s">
        <v>24</v>
      </c>
      <c r="Q28" s="174">
        <f>P22/P25</f>
        <v>-0.15200309344504997</v>
      </c>
      <c r="R28" s="174"/>
      <c r="S28" s="171"/>
    </row>
    <row r="29" spans="14:25" ht="20.45" customHeight="1" x14ac:dyDescent="0.25">
      <c r="N29" s="157"/>
      <c r="O29" s="157"/>
      <c r="Q29" s="174"/>
      <c r="R29" s="174"/>
      <c r="S29" s="171"/>
    </row>
    <row r="30" spans="14:25" ht="23.45" customHeight="1" x14ac:dyDescent="0.25">
      <c r="O30" s="31"/>
      <c r="P30" s="31"/>
      <c r="Q30" s="31"/>
      <c r="R30" s="172"/>
      <c r="S30" s="173"/>
      <c r="T30" s="31"/>
      <c r="U30" s="31"/>
      <c r="V30" s="31"/>
      <c r="W30" s="31"/>
      <c r="X30" s="31"/>
      <c r="Y30" s="31"/>
    </row>
    <row r="31" spans="14:25" ht="30" customHeight="1" x14ac:dyDescent="0.25">
      <c r="O31" s="167">
        <f>N28^Q28</f>
        <v>0.46980996521080021</v>
      </c>
      <c r="P31" s="167"/>
      <c r="Q31" s="167"/>
      <c r="R31" s="168"/>
      <c r="S31" s="168"/>
    </row>
    <row r="32" spans="14:25" ht="20.45" customHeight="1" x14ac:dyDescent="0.25">
      <c r="O32" s="167"/>
      <c r="P32" s="167"/>
      <c r="Q32" s="167"/>
      <c r="R32" s="168"/>
      <c r="S32" s="168"/>
    </row>
    <row r="33" spans="14:21" ht="20.45" customHeight="1" x14ac:dyDescent="0.25">
      <c r="S33" s="129"/>
    </row>
    <row r="34" spans="14:21" ht="24" customHeight="1" x14ac:dyDescent="0.25"/>
    <row r="35" spans="14:21" ht="24.75" customHeight="1" x14ac:dyDescent="0.25">
      <c r="N35" s="157">
        <v>176</v>
      </c>
      <c r="O35" s="157"/>
      <c r="P35" s="171" t="s">
        <v>22</v>
      </c>
      <c r="Q35" s="167">
        <f>144^Q28</f>
        <v>0.46980996521080021</v>
      </c>
      <c r="R35" s="167"/>
      <c r="S35" s="171" t="s">
        <v>11</v>
      </c>
      <c r="T35" s="160">
        <f>Q35*N35</f>
        <v>82.686553877100835</v>
      </c>
      <c r="U35" s="160"/>
    </row>
    <row r="36" spans="14:21" ht="23.25" customHeight="1" x14ac:dyDescent="0.25">
      <c r="N36" s="157"/>
      <c r="O36" s="157"/>
      <c r="P36" s="171"/>
      <c r="Q36" s="167"/>
      <c r="R36" s="167"/>
      <c r="S36" s="171"/>
      <c r="T36" s="160"/>
      <c r="U36" s="160"/>
    </row>
    <row r="37" spans="14:21" ht="25.5" customHeight="1" x14ac:dyDescent="0.25"/>
    <row r="41" spans="14:21" ht="25.5" customHeight="1" x14ac:dyDescent="0.25"/>
    <row r="42" spans="14:21" ht="30.75" customHeight="1" x14ac:dyDescent="0.25"/>
    <row r="43" spans="14:21" ht="20.45" customHeight="1" x14ac:dyDescent="0.25"/>
    <row r="44" spans="14:21" ht="21" customHeight="1" x14ac:dyDescent="0.25"/>
    <row r="45" spans="14:21" ht="21" customHeight="1" x14ac:dyDescent="0.25"/>
    <row r="46" spans="14:21" ht="19.149999999999999" customHeight="1" x14ac:dyDescent="0.25"/>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R12:U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28.28515625" style="1" customWidth="1"/>
    <col min="19" max="19" width="4.7109375" style="1" customWidth="1"/>
    <col min="20" max="20" width="27" style="1" customWidth="1"/>
    <col min="21" max="21" width="7.8554687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8:21" ht="45.75" customHeight="1" x14ac:dyDescent="0.25">
      <c r="R12" s="131" t="s">
        <v>35</v>
      </c>
      <c r="S12" s="132"/>
      <c r="T12" s="131" t="s">
        <v>36</v>
      </c>
    </row>
    <row r="13" spans="18:21" ht="27.75" customHeight="1" x14ac:dyDescent="0.25">
      <c r="R13" s="134">
        <v>1</v>
      </c>
      <c r="S13" s="133"/>
      <c r="T13" s="135">
        <v>100</v>
      </c>
      <c r="U13" s="144" t="s">
        <v>38</v>
      </c>
    </row>
    <row r="14" spans="18:21" ht="28.5" customHeight="1" x14ac:dyDescent="0.25">
      <c r="R14" s="134">
        <v>2</v>
      </c>
      <c r="S14" s="133"/>
      <c r="T14" s="135">
        <f>T13*0.8</f>
        <v>80</v>
      </c>
      <c r="U14" s="144" t="s">
        <v>38</v>
      </c>
    </row>
    <row r="15" spans="18:21" ht="28.5" customHeight="1" x14ac:dyDescent="0.25">
      <c r="R15" s="134">
        <v>4</v>
      </c>
      <c r="S15" s="133"/>
      <c r="T15" s="135">
        <f>T14*0.8</f>
        <v>64</v>
      </c>
      <c r="U15" s="144" t="s">
        <v>38</v>
      </c>
    </row>
    <row r="16" spans="18:21" ht="25.5" customHeight="1" x14ac:dyDescent="0.25">
      <c r="R16" s="134">
        <v>8</v>
      </c>
      <c r="S16" s="133"/>
      <c r="T16" s="135">
        <f>T15*0.8</f>
        <v>51.2</v>
      </c>
      <c r="U16" s="144" t="s">
        <v>38</v>
      </c>
    </row>
    <row r="17" spans="18:21" ht="30" customHeight="1" x14ac:dyDescent="0.25">
      <c r="R17" s="134">
        <v>16</v>
      </c>
      <c r="S17" s="133"/>
      <c r="T17" s="135">
        <f>T16*0.8</f>
        <v>40.960000000000008</v>
      </c>
      <c r="U17" s="144" t="s">
        <v>38</v>
      </c>
    </row>
    <row r="18" spans="18:21" ht="25.5" customHeight="1" x14ac:dyDescent="0.25">
      <c r="R18" s="134">
        <v>32</v>
      </c>
      <c r="S18" s="133"/>
      <c r="T18" s="136">
        <f>T17*0.8</f>
        <v>32.768000000000008</v>
      </c>
    </row>
    <row r="19" spans="18:21" ht="14.45" customHeight="1" x14ac:dyDescent="0.25"/>
    <row r="20" spans="18:21" ht="14.45" customHeight="1" x14ac:dyDescent="0.25"/>
    <row r="22" spans="18:21" ht="23.25" customHeight="1" x14ac:dyDescent="0.25"/>
    <row r="23" spans="18:21" ht="24.6" customHeight="1" x14ac:dyDescent="0.25"/>
    <row r="24" spans="18:21" ht="24.6" customHeight="1" x14ac:dyDescent="0.25"/>
    <row r="25" spans="18:21" ht="21" customHeight="1" x14ac:dyDescent="0.25"/>
    <row r="26" spans="18:21" ht="20.45" customHeight="1" x14ac:dyDescent="0.25"/>
    <row r="27" spans="18:21" ht="23.45" customHeight="1" x14ac:dyDescent="0.25"/>
    <row r="28" spans="18:21" ht="30" customHeight="1" x14ac:dyDescent="0.25"/>
    <row r="29" spans="18:21" ht="20.45" customHeight="1" x14ac:dyDescent="0.25"/>
    <row r="30" spans="18:21" ht="24" customHeight="1" x14ac:dyDescent="0.25"/>
    <row r="31" spans="18:21" ht="23.25" customHeight="1" x14ac:dyDescent="0.25"/>
    <row r="32" spans="18:21"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FirstPage</vt:lpstr>
      <vt:lpstr>Content Master</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2018-02-27T18:59:25Z</cp:lastPrinted>
  <dcterms:created xsi:type="dcterms:W3CDTF">2014-10-23T14:45:36Z</dcterms:created>
  <dcterms:modified xsi:type="dcterms:W3CDTF">2018-09-27T19:18:08Z</dcterms:modified>
</cp:coreProperties>
</file>