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harts/chart1.xml" ContentType="application/vnd.openxmlformats-officedocument.drawingml.chart+xml"/>
  <Override PartName="/xl/drawings/drawing42.xml" ContentType="application/vnd.openxmlformats-officedocument.drawing+xml"/>
  <Override PartName="/xl/charts/chart2.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bookViews>
    <workbookView showSheetTabs="0" xWindow="0" yWindow="0" windowWidth="24000" windowHeight="14100" firstSheet="4" activeTab="3"/>
  </bookViews>
  <sheets>
    <sheet name="CWL2 " sheetId="86" r:id="rId1"/>
    <sheet name="CSP2 " sheetId="84" r:id="rId2"/>
    <sheet name="Forcasting Sample Problem 4" sheetId="105" r:id="rId3"/>
    <sheet name="FirstPage" sheetId="21" r:id="rId4"/>
    <sheet name="TypeContent " sheetId="69" r:id="rId5"/>
    <sheet name="PERTContent  " sheetId="73" r:id="rId6"/>
    <sheet name="WLContent " sheetId="72" r:id="rId7"/>
    <sheet name="Index Numbers Content" sheetId="106" r:id="rId8"/>
    <sheet name="CorContent" sheetId="101" r:id="rId9"/>
    <sheet name="SContent " sheetId="71" r:id="rId10"/>
    <sheet name="Content " sheetId="70" r:id="rId11"/>
    <sheet name="Trend Content" sheetId="96" r:id="rId12"/>
    <sheet name="Forecasting Content" sheetId="98" r:id="rId13"/>
    <sheet name="Regression Content" sheetId="95" r:id="rId14"/>
    <sheet name="Correlation Content" sheetId="8" r:id="rId15"/>
    <sheet name="TCostC" sheetId="67" r:id="rId16"/>
    <sheet name="CWL3" sheetId="92" r:id="rId17"/>
    <sheet name="CWL4" sheetId="94" r:id="rId18"/>
    <sheet name="WL4" sheetId="93" r:id="rId19"/>
    <sheet name="WL3" sheetId="91" r:id="rId20"/>
    <sheet name="WL1" sheetId="62" r:id="rId21"/>
    <sheet name="WL2" sheetId="68" r:id="rId22"/>
    <sheet name="CCOR2" sheetId="103" r:id="rId23"/>
    <sheet name="CCOR1" sheetId="100" r:id="rId24"/>
    <sheet name="CF5 " sheetId="78" r:id="rId25"/>
    <sheet name="COR2" sheetId="102" r:id="rId26"/>
    <sheet name="COR1" sheetId="99" r:id="rId27"/>
    <sheet name="F5" sheetId="49" r:id="rId28"/>
    <sheet name="CF4 " sheetId="77" r:id="rId29"/>
    <sheet name="CT1" sheetId="97" r:id="rId30"/>
    <sheet name="9.1" sheetId="50" r:id="rId31"/>
    <sheet name="CSP1 " sheetId="83" r:id="rId32"/>
    <sheet name="SP1" sheetId="44" r:id="rId33"/>
    <sheet name="CR2 " sheetId="80" r:id="rId34"/>
    <sheet name="Check Index 1 " sheetId="109" r:id="rId35"/>
    <sheet name="FDistribution" sheetId="112" r:id="rId36"/>
    <sheet name="ANOVA" sheetId="111" r:id="rId37"/>
    <sheet name="Chi-square" sheetId="110" r:id="rId38"/>
    <sheet name="Index 1" sheetId="107" r:id="rId39"/>
    <sheet name="R2" sheetId="43" r:id="rId40"/>
    <sheet name="CR1" sheetId="76" r:id="rId41"/>
    <sheet name="R1" sheetId="39" r:id="rId42"/>
    <sheet name="CF2 " sheetId="75" r:id="rId43"/>
    <sheet name="F2" sheetId="38" r:id="rId44"/>
    <sheet name="CF1 " sheetId="74" r:id="rId45"/>
    <sheet name="F1" sheetId="55" r:id="rId46"/>
    <sheet name="CF8 " sheetId="81" r:id="rId47"/>
    <sheet name="T1" sheetId="48" r:id="rId48"/>
    <sheet name="SP2" sheetId="53" r:id="rId49"/>
    <sheet name="14" sheetId="58" r:id="rId50"/>
    <sheet name="15" sheetId="59" r:id="rId51"/>
    <sheet name="Gantt1" sheetId="90" r:id="rId52"/>
    <sheet name="PERT1 " sheetId="89" r:id="rId53"/>
    <sheet name="CPERT1" sheetId="64" r:id="rId54"/>
    <sheet name="CM1 " sheetId="79" r:id="rId55"/>
    <sheet name="M1" sheetId="65" r:id="rId56"/>
    <sheet name="Markov Content" sheetId="104" r:id="rId57"/>
  </sheets>
  <calcPr calcId="162913"/>
  <fileRecoveryPr autoRecover="0"/>
</workbook>
</file>

<file path=xl/calcChain.xml><?xml version="1.0" encoding="utf-8"?>
<calcChain xmlns="http://schemas.openxmlformats.org/spreadsheetml/2006/main">
  <c r="T26" i="112" l="1"/>
  <c r="P21" i="112"/>
  <c r="Z30" i="110"/>
  <c r="Q24" i="110"/>
  <c r="U81" i="79" l="1"/>
  <c r="S81" i="79"/>
  <c r="U78" i="79"/>
  <c r="T78" i="79"/>
  <c r="S78" i="79"/>
  <c r="W78" i="79" s="1"/>
  <c r="U58" i="79"/>
  <c r="T58" i="79"/>
  <c r="S58" i="79"/>
  <c r="Q56" i="79"/>
  <c r="Q54" i="79"/>
  <c r="U38" i="79"/>
  <c r="T38" i="79"/>
  <c r="Q55" i="79" s="1"/>
  <c r="Q62" i="79" s="1"/>
  <c r="S38" i="79"/>
  <c r="U34" i="79"/>
  <c r="T34" i="79"/>
  <c r="S34" i="79"/>
  <c r="Q34" i="79"/>
  <c r="R94" i="64"/>
  <c r="R88" i="64"/>
  <c r="Q88" i="64"/>
  <c r="J82" i="64"/>
  <c r="R81" i="64"/>
  <c r="R75" i="64"/>
  <c r="R66" i="64"/>
  <c r="U45" i="64"/>
  <c r="U44" i="64"/>
  <c r="U43" i="64"/>
  <c r="U40" i="64"/>
  <c r="U48" i="64" s="1"/>
  <c r="W39" i="64"/>
  <c r="U36" i="64"/>
  <c r="J69" i="64" s="1"/>
  <c r="J76" i="64" s="1"/>
  <c r="T50" i="89"/>
  <c r="T49" i="89"/>
  <c r="T48" i="89"/>
  <c r="T45" i="89"/>
  <c r="T41" i="89"/>
  <c r="T50" i="90"/>
  <c r="T49" i="90"/>
  <c r="T48" i="90"/>
  <c r="T45" i="90"/>
  <c r="T41" i="90"/>
  <c r="O47" i="53"/>
  <c r="I32" i="53"/>
  <c r="I31" i="53"/>
  <c r="I30" i="53"/>
  <c r="I29" i="53"/>
  <c r="I28" i="53"/>
  <c r="I27" i="53"/>
  <c r="I26" i="53"/>
  <c r="I33" i="53" s="1"/>
  <c r="N23" i="53"/>
  <c r="M23" i="53"/>
  <c r="K45" i="81"/>
  <c r="K44" i="81"/>
  <c r="J33" i="74"/>
  <c r="J22" i="74"/>
  <c r="O33" i="75"/>
  <c r="O28" i="76"/>
  <c r="H32" i="111"/>
  <c r="G32" i="111"/>
  <c r="F32" i="111"/>
  <c r="G34" i="111" s="1"/>
  <c r="O66" i="109"/>
  <c r="O54" i="109"/>
  <c r="H35" i="109"/>
  <c r="H34" i="109"/>
  <c r="H33" i="109"/>
  <c r="H32" i="109"/>
  <c r="H31" i="109"/>
  <c r="H30" i="109"/>
  <c r="H29" i="109"/>
  <c r="H28" i="109"/>
  <c r="H27" i="109"/>
  <c r="H26" i="109"/>
  <c r="B50" i="80"/>
  <c r="E28" i="44"/>
  <c r="D28" i="44"/>
  <c r="H53" i="83"/>
  <c r="H48" i="83"/>
  <c r="G28" i="83"/>
  <c r="H27" i="83" s="1"/>
  <c r="H26" i="83"/>
  <c r="H24" i="83"/>
  <c r="H22" i="83"/>
  <c r="I62" i="49"/>
  <c r="J62" i="49" s="1"/>
  <c r="J61" i="49"/>
  <c r="I61" i="49"/>
  <c r="I60" i="49"/>
  <c r="J60" i="49" s="1"/>
  <c r="J59" i="49"/>
  <c r="I59" i="49"/>
  <c r="I58" i="49"/>
  <c r="J58" i="49" s="1"/>
  <c r="J57" i="49"/>
  <c r="J63" i="49" s="1"/>
  <c r="D65" i="49" s="1"/>
  <c r="I57" i="49"/>
  <c r="J62" i="78"/>
  <c r="I62" i="78"/>
  <c r="I61" i="78"/>
  <c r="J61" i="78" s="1"/>
  <c r="J60" i="78"/>
  <c r="I60" i="78"/>
  <c r="I59" i="78"/>
  <c r="J59" i="78" s="1"/>
  <c r="J58" i="78"/>
  <c r="I58" i="78"/>
  <c r="I57" i="78"/>
  <c r="J57" i="78" s="1"/>
  <c r="I43" i="78"/>
  <c r="J43" i="78" s="1"/>
  <c r="J42" i="78"/>
  <c r="I42" i="78"/>
  <c r="I41" i="78"/>
  <c r="J41" i="78" s="1"/>
  <c r="J40" i="78"/>
  <c r="I40" i="78"/>
  <c r="I39" i="78"/>
  <c r="J39" i="78" s="1"/>
  <c r="J38" i="78"/>
  <c r="J44" i="78" s="1"/>
  <c r="D46" i="78" s="1"/>
  <c r="I38" i="78"/>
  <c r="D65" i="100"/>
  <c r="AE30" i="94"/>
  <c r="AB30" i="94"/>
  <c r="AA26" i="94"/>
  <c r="AA36" i="92"/>
  <c r="AA31" i="92"/>
  <c r="V33" i="67"/>
  <c r="V23" i="67"/>
  <c r="J53" i="105"/>
  <c r="J35" i="105"/>
  <c r="O47" i="84"/>
  <c r="G33" i="84"/>
  <c r="I32" i="84"/>
  <c r="I31" i="84"/>
  <c r="I30" i="84"/>
  <c r="I29" i="84"/>
  <c r="I28" i="84"/>
  <c r="I27" i="84"/>
  <c r="I26" i="84"/>
  <c r="I33" i="84" s="1"/>
  <c r="M23" i="84"/>
  <c r="N21" i="84" s="1"/>
  <c r="O19" i="84"/>
  <c r="N17" i="84"/>
  <c r="J63" i="78" l="1"/>
  <c r="D65" i="78" s="1"/>
  <c r="U62" i="79"/>
  <c r="U84" i="79" s="1"/>
  <c r="N19" i="84"/>
  <c r="N22" i="84"/>
  <c r="S62" i="79"/>
  <c r="S84" i="79" s="1"/>
  <c r="T81" i="79"/>
  <c r="W81" i="79" s="1"/>
  <c r="T62" i="79"/>
  <c r="T84" i="79" s="1"/>
  <c r="N20" i="84"/>
  <c r="N16" i="84"/>
  <c r="N18" i="84"/>
  <c r="H23" i="83"/>
  <c r="H28" i="83" s="1"/>
  <c r="I22" i="83" s="1"/>
  <c r="I23" i="83" s="1"/>
  <c r="I24" i="83" s="1"/>
  <c r="I25" i="83" s="1"/>
  <c r="I26" i="83" s="1"/>
  <c r="I27" i="83" s="1"/>
  <c r="H25" i="83"/>
  <c r="W84" i="79" l="1"/>
  <c r="N23" i="84"/>
  <c r="O16" i="84"/>
  <c r="O17" i="84" s="1"/>
</calcChain>
</file>

<file path=xl/sharedStrings.xml><?xml version="1.0" encoding="utf-8"?>
<sst xmlns="http://schemas.openxmlformats.org/spreadsheetml/2006/main" count="419" uniqueCount="152">
  <si>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</si>
  <si>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</si>
  <si>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</si>
  <si>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</si>
  <si>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</si>
  <si>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</si>
  <si>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</si>
  <si>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</si>
  <si>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</si>
  <si>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</si>
  <si>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</si>
  <si>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</si>
  <si>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</si>
  <si>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</si>
  <si>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</si>
  <si>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</si>
  <si>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</si>
  <si>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</si>
  <si>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</si>
  <si>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</si>
  <si>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</si>
  <si>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</si>
  <si>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</si>
  <si>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</si>
  <si>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</si>
  <si>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</si>
  <si>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</si>
  <si>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</si>
  <si>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</si>
  <si>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</si>
  <si>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</si>
  <si>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</si>
  <si>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</si>
  <si>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</si>
  <si>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</si>
  <si>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</si>
  <si>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</si>
  <si>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</si>
  <si>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</si>
  <si>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</si>
  <si>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</si>
  <si>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</si>
  <si>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</si>
  <si>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</si>
  <si>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</si>
  <si>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</si>
  <si>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</si>
  <si>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</si>
  <si>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</si>
  <si>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</si>
  <si>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</si>
  <si>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</si>
  <si>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</si>
  <si>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</si>
  <si>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</si>
  <si>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</si>
  <si>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</si>
  <si>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</si>
  <si>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</si>
  <si>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</si>
  <si>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</si>
  <si>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</si>
  <si>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</si>
  <si>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</si>
  <si>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</si>
  <si>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</si>
  <si>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</si>
  <si>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</si>
  <si>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</si>
  <si>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</si>
  <si>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</si>
  <si>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</si>
  <si>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</si>
  <si>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</si>
  <si>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</si>
  <si>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</si>
  <si>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</si>
  <si>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</si>
  <si>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</si>
  <si>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</si>
  <si>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</si>
  <si>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</si>
  <si>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</si>
  <si>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</si>
  <si>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</si>
  <si>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</si>
  <si>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</si>
  <si>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</si>
  <si>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</si>
  <si>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</si>
  <si>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</si>
  <si>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</si>
  <si>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</si>
  <si>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</si>
  <si>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</si>
  <si>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</si>
  <si>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</si>
  <si>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</si>
  <si>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</si>
  <si>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</si>
  <si>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</si>
  <si>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</si>
  <si>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</si>
  <si>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</si>
  <si>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</si>
  <si>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</si>
  <si>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</si>
  <si>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</si>
  <si>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</si>
  <si>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</si>
  <si>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</si>
  <si>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</si>
  <si>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</si>
  <si>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</si>
  <si>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</si>
  <si>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</si>
  <si>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</si>
  <si>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</si>
  <si>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</si>
  <si>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</si>
  <si>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</si>
  <si>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</si>
  <si>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</si>
  <si>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</si>
  <si>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Sales (in millions)</t>
  </si>
  <si>
    <t>Index</t>
  </si>
  <si>
    <t>Base market share</t>
  </si>
  <si>
    <t>End of period 1 market share</t>
  </si>
  <si>
    <t>End of period 2 market share</t>
  </si>
  <si>
    <t>Club 1</t>
  </si>
  <si>
    <t>Club 2</t>
  </si>
  <si>
    <t>Club 3</t>
  </si>
  <si>
    <t>n1 = 5</t>
  </si>
  <si>
    <t>n2 = 5</t>
  </si>
  <si>
    <t>n3 = 5</t>
  </si>
  <si>
    <t>N= 15</t>
  </si>
  <si>
    <t>k = 3</t>
  </si>
  <si>
    <t>Anova: Single Factor</t>
  </si>
  <si>
    <t>SUMMARY</t>
  </si>
  <si>
    <t>Groups</t>
  </si>
  <si>
    <t>Count</t>
  </si>
  <si>
    <t>Average</t>
  </si>
  <si>
    <t>Column 3</t>
  </si>
  <si>
    <t>Source of Variation</t>
  </si>
  <si>
    <t>F crit</t>
  </si>
  <si>
    <t>Between Groups</t>
  </si>
  <si>
    <t>Within Groups</t>
  </si>
  <si>
    <t>F (test)</t>
  </si>
  <si>
    <t>NYSE</t>
  </si>
  <si>
    <t>NASDAQ</t>
  </si>
  <si>
    <t>#</t>
  </si>
  <si>
    <t>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</si>
</sst>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9"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
      <b/>
      <sz val="24"/>
      <color rgb="FFFF0000"/>
      <name val="Calibri"/>
      <family val="2"/>
      <scheme val="minor"/>
    </font>
    <font>
      <b/>
      <sz val="11"/>
      <color theme="3" tint="-0.499984740745262"/>
      <name val="Calibri"/>
      <family val="2"/>
      <scheme val="minor"/>
    </font>
    <font>
      <i/>
      <sz val="20"/>
      <color theme="1"/>
      <name val="Calibri"/>
      <family val="2"/>
      <scheme val="minor"/>
    </font>
    <font>
      <i/>
      <sz val="20"/>
      <color rgb="FFFFFF00"/>
      <name val="Calibri"/>
      <family val="2"/>
      <scheme val="minor"/>
    </font>
    <font>
      <sz val="26"/>
      <color theme="1"/>
      <name val="Times New Roman"/>
      <family val="1"/>
    </font>
    <font>
      <sz val="22"/>
      <color rgb="FFFF0000"/>
      <name val="Calibri"/>
      <family val="2"/>
      <scheme val="minor"/>
    </font>
    <font>
      <sz val="28"/>
      <color rgb="FFFF0000"/>
      <name val="Calibri"/>
      <family val="2"/>
      <scheme val="minor"/>
    </font>
  </fonts>
  <fills count="2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70C0"/>
        <bgColor indexed="64"/>
      </patternFill>
    </fill>
    <fill>
      <patternFill patternType="solid">
        <fgColor rgb="FF92D05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85">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2" fontId="43" fillId="3" borderId="1" xfId="0" applyNumberFormat="1" applyFont="1" applyFill="1" applyBorder="1" applyAlignment="1">
      <alignment horizontal="center" vertical="center"/>
    </xf>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166" fontId="70"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2" xfId="0" applyFill="1" applyBorder="1" applyAlignment="1"/>
    <xf numFmtId="0" fontId="10" fillId="0" borderId="13" xfId="0" applyFont="1" applyFill="1" applyBorder="1" applyAlignment="1">
      <alignment horizontal="center"/>
    </xf>
    <xf numFmtId="0" fontId="10" fillId="0" borderId="13" xfId="0" applyFont="1" applyFill="1" applyBorder="1" applyAlignment="1">
      <alignment horizontal="centerContinuous"/>
    </xf>
    <xf numFmtId="0" fontId="71" fillId="3" borderId="0" xfId="0" applyFont="1" applyFill="1" applyBorder="1" applyAlignment="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0" fillId="2" borderId="0" xfId="0" applyFill="1" applyBorder="1" applyProtection="1">
      <protection locked="0"/>
    </xf>
    <xf numFmtId="2" fontId="18" fillId="2" borderId="1" xfId="0" applyNumberFormat="1" applyFont="1" applyFill="1" applyBorder="1" applyAlignment="1" applyProtection="1">
      <alignment horizontal="center" vertical="center"/>
      <protection locked="0"/>
    </xf>
    <xf numFmtId="10" fontId="18" fillId="2" borderId="1"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72" fillId="3" borderId="0" xfId="0" applyFont="1" applyFill="1" applyAlignment="1" applyProtection="1">
      <alignment horizontal="center" vertical="center"/>
      <protection locked="0"/>
    </xf>
    <xf numFmtId="0" fontId="73" fillId="6" borderId="1" xfId="0" applyFont="1" applyFill="1" applyBorder="1" applyAlignment="1">
      <alignment horizontal="center" vertical="center"/>
    </xf>
    <xf numFmtId="0" fontId="73" fillId="21" borderId="1" xfId="0" applyFont="1" applyFill="1" applyBorder="1" applyAlignment="1">
      <alignment horizontal="center" vertical="center"/>
    </xf>
    <xf numFmtId="0" fontId="73" fillId="8" borderId="1" xfId="0" applyFont="1" applyFill="1" applyBorder="1" applyAlignment="1">
      <alignment horizontal="center" vertical="center"/>
    </xf>
    <xf numFmtId="2" fontId="3" fillId="21" borderId="1" xfId="0" applyNumberFormat="1" applyFont="1" applyFill="1" applyBorder="1" applyAlignment="1">
      <alignment horizontal="center" vertical="center"/>
    </xf>
    <xf numFmtId="2" fontId="3" fillId="8"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6" fontId="4" fillId="21" borderId="1" xfId="0" applyNumberFormat="1" applyFont="1" applyFill="1" applyBorder="1" applyAlignment="1">
      <alignment horizontal="center" vertical="center"/>
    </xf>
    <xf numFmtId="166" fontId="4" fillId="8" borderId="1" xfId="0" applyNumberFormat="1" applyFont="1" applyFill="1" applyBorder="1" applyAlignment="1">
      <alignment horizontal="center" vertical="center"/>
    </xf>
    <xf numFmtId="166" fontId="4" fillId="24" borderId="1" xfId="0" applyNumberFormat="1" applyFont="1" applyFill="1" applyBorder="1" applyAlignment="1">
      <alignment horizontal="center" vertical="center"/>
    </xf>
    <xf numFmtId="0" fontId="18" fillId="11" borderId="1" xfId="0" applyFont="1" applyFill="1" applyBorder="1" applyAlignment="1" applyProtection="1">
      <alignment horizontal="center" vertical="center"/>
      <protection locked="0"/>
    </xf>
    <xf numFmtId="1" fontId="18" fillId="2" borderId="1" xfId="0" applyNumberFormat="1" applyFont="1" applyFill="1" applyBorder="1" applyAlignment="1" applyProtection="1">
      <alignment horizontal="center" vertical="center"/>
      <protection locked="0"/>
    </xf>
    <xf numFmtId="1" fontId="18" fillId="21"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65" fontId="56" fillId="11" borderId="1" xfId="0" applyNumberFormat="1" applyFont="1" applyFill="1" applyBorder="1" applyAlignment="1" applyProtection="1">
      <alignment horizontal="center" vertical="center"/>
      <protection locked="0"/>
    </xf>
    <xf numFmtId="165" fontId="56" fillId="6" borderId="1" xfId="0" applyNumberFormat="1" applyFont="1" applyFill="1" applyBorder="1" applyAlignment="1" applyProtection="1">
      <alignment horizontal="center" vertical="center"/>
      <protection locked="0"/>
    </xf>
    <xf numFmtId="165" fontId="56" fillId="21" borderId="1" xfId="0" applyNumberFormat="1" applyFont="1" applyFill="1" applyBorder="1" applyAlignment="1" applyProtection="1">
      <alignment horizontal="center" vertical="center"/>
      <protection locked="0"/>
    </xf>
    <xf numFmtId="0" fontId="0" fillId="2" borderId="0" xfId="0" applyFont="1" applyFill="1" applyProtection="1">
      <protection locked="0"/>
    </xf>
    <xf numFmtId="165" fontId="52" fillId="26" borderId="1" xfId="0" applyNumberFormat="1" applyFont="1" applyFill="1" applyBorder="1" applyAlignment="1" applyProtection="1">
      <alignment horizontal="center" vertical="center"/>
      <protection locked="0"/>
    </xf>
    <xf numFmtId="0" fontId="3" fillId="0" borderId="0" xfId="0" applyFont="1"/>
    <xf numFmtId="0" fontId="74" fillId="0" borderId="13" xfId="0" applyFont="1" applyFill="1" applyBorder="1" applyAlignment="1">
      <alignment horizontal="center"/>
    </xf>
    <xf numFmtId="0" fontId="3" fillId="0" borderId="0" xfId="0" applyFont="1" applyFill="1" applyBorder="1" applyAlignment="1"/>
    <xf numFmtId="0" fontId="3" fillId="0" borderId="12" xfId="0" applyFont="1" applyFill="1" applyBorder="1" applyAlignment="1"/>
    <xf numFmtId="0" fontId="5" fillId="3" borderId="1" xfId="0" applyFont="1" applyFill="1" applyBorder="1" applyAlignment="1"/>
    <xf numFmtId="166" fontId="5" fillId="3" borderId="1" xfId="0" applyNumberFormat="1" applyFont="1" applyFill="1" applyBorder="1" applyAlignment="1"/>
    <xf numFmtId="0" fontId="75" fillId="7" borderId="13" xfId="0" applyFont="1" applyFill="1" applyBorder="1" applyAlignment="1">
      <alignment horizontal="center"/>
    </xf>
    <xf numFmtId="0" fontId="75" fillId="25" borderId="13" xfId="0" applyFont="1" applyFill="1" applyBorder="1" applyAlignment="1">
      <alignment horizontal="center"/>
    </xf>
    <xf numFmtId="0" fontId="5" fillId="2" borderId="0" xfId="0" applyFont="1" applyFill="1" applyAlignment="1" applyProtection="1">
      <alignment horizontal="center"/>
      <protection locked="0"/>
    </xf>
    <xf numFmtId="0" fontId="76" fillId="2" borderId="0" xfId="0" applyFont="1" applyFill="1" applyAlignment="1" applyProtection="1">
      <alignment horizontal="center"/>
      <protection locked="0"/>
    </xf>
    <xf numFmtId="2" fontId="18" fillId="11" borderId="1" xfId="0" applyNumberFormat="1" applyFont="1" applyFill="1" applyBorder="1" applyAlignment="1" applyProtection="1">
      <alignment horizontal="center" vertical="center"/>
      <protection locked="0"/>
    </xf>
    <xf numFmtId="166" fontId="78" fillId="3" borderId="1" xfId="0" applyNumberFormat="1" applyFont="1" applyFill="1" applyBorder="1" applyAlignment="1" applyProtection="1">
      <alignment horizontal="center" vertical="center"/>
      <protection locked="0"/>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59" fillId="4" borderId="0" xfId="0" applyFont="1" applyFill="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wrapText="1"/>
      <protection locked="0"/>
    </xf>
    <xf numFmtId="166" fontId="26" fillId="7" borderId="0" xfId="0" applyNumberFormat="1" applyFont="1" applyFill="1" applyAlignment="1" applyProtection="1">
      <alignment horizontal="center" vertical="center"/>
      <protection locked="0"/>
    </xf>
    <xf numFmtId="0" fontId="11" fillId="11" borderId="11" xfId="0" applyFont="1" applyFill="1" applyBorder="1" applyAlignment="1" applyProtection="1">
      <alignment horizontal="center" vertical="center"/>
      <protection locked="0"/>
    </xf>
    <xf numFmtId="0" fontId="11" fillId="11" borderId="2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21" borderId="11" xfId="0" applyFont="1" applyFill="1" applyBorder="1" applyAlignment="1" applyProtection="1">
      <alignment horizontal="center" vertical="center" wrapText="1"/>
      <protection locked="0"/>
    </xf>
    <xf numFmtId="0" fontId="11" fillId="21" borderId="21" xfId="0" applyFont="1" applyFill="1" applyBorder="1" applyAlignment="1" applyProtection="1">
      <alignment horizontal="center" vertical="center" wrapText="1"/>
      <protection locked="0"/>
    </xf>
    <xf numFmtId="166" fontId="77" fillId="3" borderId="2" xfId="0" applyNumberFormat="1" applyFont="1" applyFill="1" applyBorder="1" applyAlignment="1" applyProtection="1">
      <alignment horizontal="center" vertical="center"/>
      <protection locked="0"/>
    </xf>
    <xf numFmtId="166" fontId="77" fillId="3" borderId="3" xfId="0" applyNumberFormat="1"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166" fontId="4" fillId="24" borderId="0" xfId="0" applyNumberFormat="1" applyFont="1" applyFill="1" applyAlignment="1">
      <alignment horizontal="center" vertical="center"/>
    </xf>
    <xf numFmtId="166" fontId="4" fillId="24" borderId="19" xfId="0" applyNumberFormat="1" applyFont="1" applyFill="1" applyBorder="1" applyAlignment="1">
      <alignment horizontal="center" vertical="center"/>
    </xf>
    <xf numFmtId="166" fontId="4" fillId="21" borderId="0" xfId="0" applyNumberFormat="1" applyFont="1" applyFill="1" applyAlignment="1">
      <alignment horizontal="center" vertical="center"/>
    </xf>
    <xf numFmtId="166" fontId="4" fillId="21" borderId="19" xfId="0" applyNumberFormat="1" applyFont="1" applyFill="1" applyBorder="1" applyAlignment="1">
      <alignment horizontal="center" vertical="center"/>
    </xf>
    <xf numFmtId="0" fontId="73" fillId="6" borderId="11" xfId="0" applyFont="1" applyFill="1" applyBorder="1" applyAlignment="1">
      <alignment horizontal="center" vertical="center"/>
    </xf>
    <xf numFmtId="0" fontId="73" fillId="6" borderId="21" xfId="0" applyFont="1" applyFill="1" applyBorder="1" applyAlignment="1">
      <alignment horizontal="center" vertical="center"/>
    </xf>
    <xf numFmtId="0" fontId="73" fillId="21" borderId="11" xfId="0" applyFont="1" applyFill="1" applyBorder="1" applyAlignment="1">
      <alignment horizontal="center" vertical="center"/>
    </xf>
    <xf numFmtId="0" fontId="73" fillId="21" borderId="21" xfId="0" applyFont="1" applyFill="1" applyBorder="1" applyAlignment="1">
      <alignment horizontal="center" vertical="center"/>
    </xf>
    <xf numFmtId="0" fontId="73" fillId="8" borderId="11" xfId="0" applyFont="1" applyFill="1" applyBorder="1" applyAlignment="1">
      <alignment horizontal="center" vertical="center"/>
    </xf>
    <xf numFmtId="0" fontId="73" fillId="8" borderId="21" xfId="0" applyFont="1" applyFill="1" applyBorder="1" applyAlignment="1">
      <alignment horizontal="center" vertical="center"/>
    </xf>
    <xf numFmtId="166" fontId="66" fillId="5" borderId="0" xfId="0" applyNumberFormat="1" applyFont="1" applyFill="1" applyAlignment="1">
      <alignment horizontal="center" vertical="center"/>
    </xf>
    <xf numFmtId="166" fontId="66" fillId="5" borderId="19"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1"/>
            <c:trendlineLbl>
              <c:numFmt formatCode="General" sourceLinked="0"/>
            </c:trendlineLbl>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casting Sample Problem 4'!A1"/><Relationship Id="rId5" Type="http://schemas.openxmlformats.org/officeDocument/2006/relationships/hyperlink" Target="#'F5'!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WL1'!A1"/></Relationships>
</file>

<file path=xl/drawings/_rels/drawing17.xml.rels><?xml version="1.0" encoding="UTF-8" standalone="yes"?>
<Relationships xmlns="http://schemas.openxmlformats.org/package/2006/relationships"><Relationship Id="rId1" Type="http://schemas.openxmlformats.org/officeDocument/2006/relationships/hyperlink" Target="#'WL3'!A1"/></Relationships>
</file>

<file path=xl/drawings/_rels/drawing18.xml.rels><?xml version="1.0" encoding="UTF-8" standalone="yes"?>
<Relationships xmlns="http://schemas.openxmlformats.org/package/2006/relationships"><Relationship Id="rId1" Type="http://schemas.openxmlformats.org/officeDocument/2006/relationships/hyperlink" Target="#'WL4'!A1"/></Relationships>
</file>

<file path=xl/drawings/_rels/drawing19.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3.xml.rels><?xml version="1.0" encoding="UTF-8" standalone="yes"?>
<Relationships xmlns="http://schemas.openxmlformats.org/package/2006/relationships"><Relationship Id="rId1" Type="http://schemas.openxmlformats.org/officeDocument/2006/relationships/hyperlink" Target="#'COR2'!A1"/></Relationships>
</file>

<file path=xl/drawings/_rels/drawing24.xml.rels><?xml version="1.0" encoding="UTF-8" standalone="yes"?>
<Relationships xmlns="http://schemas.openxmlformats.org/package/2006/relationships"><Relationship Id="rId1" Type="http://schemas.openxmlformats.org/officeDocument/2006/relationships/hyperlink" Target="#'COR1'!A1"/></Relationships>
</file>

<file path=xl/drawings/_rels/drawing25.xml.rels><?xml version="1.0" encoding="UTF-8" standalone="yes"?>
<Relationships xmlns="http://schemas.openxmlformats.org/package/2006/relationships"><Relationship Id="rId1" Type="http://schemas.openxmlformats.org/officeDocument/2006/relationships/hyperlink" Target="#'F5'!A1"/></Relationships>
</file>

<file path=xl/drawings/_rels/drawing26.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29.xml.rels><?xml version="1.0" encoding="UTF-8" standalone="yes"?>
<Relationships xmlns="http://schemas.openxmlformats.org/package/2006/relationships"><Relationship Id="rId1" Type="http://schemas.openxmlformats.org/officeDocument/2006/relationships/hyperlink" Target="#'F4'!A1"/></Relationships>
</file>

<file path=xl/drawings/_rels/drawing3.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1" Type="http://schemas.openxmlformats.org/officeDocument/2006/relationships/hyperlink" Target="#'T1'!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SP1'!A1"/></Relationships>
</file>

<file path=xl/drawings/_rels/drawing33.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4.xml.rels><?xml version="1.0" encoding="UTF-8" standalone="yes"?>
<Relationships xmlns="http://schemas.openxmlformats.org/package/2006/relationships"><Relationship Id="rId1" Type="http://schemas.openxmlformats.org/officeDocument/2006/relationships/hyperlink" Target="#'R2'!A1"/></Relationships>
</file>

<file path=xl/drawings/_rels/drawing35.xml.rels><?xml version="1.0" encoding="UTF-8" standalone="yes"?>
<Relationships xmlns="http://schemas.openxmlformats.org/package/2006/relationships"><Relationship Id="rId1" Type="http://schemas.openxmlformats.org/officeDocument/2006/relationships/hyperlink" Target="#'Index 1'!A1"/></Relationships>
</file>

<file path=xl/drawings/_rels/drawing3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heck Index 1 '!A1"/><Relationship Id="rId1" Type="http://schemas.openxmlformats.org/officeDocument/2006/relationships/hyperlink" Target="#'TypeContent '!A1"/></Relationships>
</file>

<file path=xl/drawings/_rels/drawing3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heck Index 1 '!A1"/><Relationship Id="rId1" Type="http://schemas.openxmlformats.org/officeDocument/2006/relationships/hyperlink" Target="#'TypeContent '!A1"/></Relationships>
</file>

<file path=xl/drawings/_rels/drawing3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heck Index 1 '!A1"/><Relationship Id="rId1" Type="http://schemas.openxmlformats.org/officeDocument/2006/relationships/hyperlink" Target="#'TypeContent '!A1"/></Relationships>
</file>

<file path=xl/drawings/_rels/drawing39.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Index Numbers Content'!A1"/></Relationships>
</file>

<file path=xl/drawings/_rels/drawing4.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TypeContent '!A1"/></Relationships>
</file>

<file path=xl/drawings/_rels/drawing40.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4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42.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43.xml.rels><?xml version="1.0" encoding="UTF-8" standalone="yes"?>
<Relationships xmlns="http://schemas.openxmlformats.org/package/2006/relationships"><Relationship Id="rId1" Type="http://schemas.openxmlformats.org/officeDocument/2006/relationships/hyperlink" Target="#'F2'!A1"/></Relationships>
</file>

<file path=xl/drawings/_rels/drawing44.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45.xml.rels><?xml version="1.0" encoding="UTF-8" standalone="yes"?>
<Relationships xmlns="http://schemas.openxmlformats.org/package/2006/relationships"><Relationship Id="rId1" Type="http://schemas.openxmlformats.org/officeDocument/2006/relationships/hyperlink" Target="#'F1'!A1"/></Relationships>
</file>

<file path=xl/drawings/_rels/drawing46.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7.xml.rels><?xml version="1.0" encoding="UTF-8" standalone="yes"?>
<Relationships xmlns="http://schemas.openxmlformats.org/package/2006/relationships"><Relationship Id="rId1" Type="http://schemas.openxmlformats.org/officeDocument/2006/relationships/hyperlink" Target="#'F8'!A1"/></Relationships>
</file>

<file path=xl/drawings/_rels/drawing48.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49.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5.xml.rels><?xml version="1.0" encoding="UTF-8" standalone="yes"?>
<Relationships xmlns="http://schemas.openxmlformats.org/package/2006/relationships"><Relationship Id="rId3" Type="http://schemas.openxmlformats.org/officeDocument/2006/relationships/hyperlink" Target="#'Chi-square'!A1"/><Relationship Id="rId2" Type="http://schemas.openxmlformats.org/officeDocument/2006/relationships/hyperlink" Target="#'9'!A1"/><Relationship Id="rId1" Type="http://schemas.openxmlformats.org/officeDocument/2006/relationships/hyperlink" Target="#FirstPage!A1"/><Relationship Id="rId5" Type="http://schemas.openxmlformats.org/officeDocument/2006/relationships/hyperlink" Target="#FDistribution!A1"/><Relationship Id="rId4" Type="http://schemas.openxmlformats.org/officeDocument/2006/relationships/hyperlink" Target="#ANOVA!A1"/></Relationships>
</file>

<file path=xl/drawings/_rels/drawing50.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5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52.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3.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4.xml.rels><?xml version="1.0" encoding="UTF-8" standalone="yes"?>
<Relationships xmlns="http://schemas.openxmlformats.org/package/2006/relationships"><Relationship Id="rId1" Type="http://schemas.openxmlformats.org/officeDocument/2006/relationships/hyperlink" Target="#'PERT1 '!A1"/></Relationships>
</file>

<file path=xl/drawings/_rels/drawing55.xml.rels><?xml version="1.0" encoding="UTF-8" standalone="yes"?>
<Relationships xmlns="http://schemas.openxmlformats.org/package/2006/relationships"><Relationship Id="rId1" Type="http://schemas.openxmlformats.org/officeDocument/2006/relationships/hyperlink" Target="#'Content '!A1"/></Relationships>
</file>

<file path=xl/drawings/_rels/drawing56.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7.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7.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8.xml.rels><?xml version="1.0" encoding="UTF-8" standalone="yes"?>
<Relationships xmlns="http://schemas.openxmlformats.org/package/2006/relationships"><Relationship Id="rId3" Type="http://schemas.openxmlformats.org/officeDocument/2006/relationships/hyperlink" Target="#'Index 1'!A1"/><Relationship Id="rId2" Type="http://schemas.openxmlformats.org/officeDocument/2006/relationships/hyperlink" Target="#'9'!A1"/><Relationship Id="rId1" Type="http://schemas.openxmlformats.org/officeDocument/2006/relationships/hyperlink" Target="#'TypeContent '!A1"/></Relationships>
</file>

<file path=xl/drawings/_rels/drawing9.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209094</xdr:colOff>
      <xdr:row>20</xdr:row>
      <xdr:rowOff>81642</xdr:rowOff>
    </xdr:from>
    <xdr:to>
      <xdr:col>16</xdr:col>
      <xdr:colOff>462187</xdr:colOff>
      <xdr:row>24</xdr:row>
      <xdr:rowOff>190498</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19987" y="3891642"/>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278038</xdr:colOff>
      <xdr:row>28</xdr:row>
      <xdr:rowOff>66222</xdr:rowOff>
    </xdr:from>
    <xdr:to>
      <xdr:col>16</xdr:col>
      <xdr:colOff>571500</xdr:colOff>
      <xdr:row>32</xdr:row>
      <xdr:rowOff>175078</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88931" y="5400222"/>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279851</xdr:colOff>
      <xdr:row>28</xdr:row>
      <xdr:rowOff>16328</xdr:rowOff>
    </xdr:from>
    <xdr:to>
      <xdr:col>25</xdr:col>
      <xdr:colOff>532944</xdr:colOff>
      <xdr:row>32</xdr:row>
      <xdr:rowOff>125184</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301637" y="535032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twoCellAnchor>
    <xdr:from>
      <xdr:col>7</xdr:col>
      <xdr:colOff>1687285</xdr:colOff>
      <xdr:row>27</xdr:row>
      <xdr:rowOff>204107</xdr:rowOff>
    </xdr:from>
    <xdr:to>
      <xdr:col>16</xdr:col>
      <xdr:colOff>95250</xdr:colOff>
      <xdr:row>38</xdr:row>
      <xdr:rowOff>81643</xdr:rowOff>
    </xdr:to>
    <xdr:sp macro="" textlink="">
      <xdr:nvSpPr>
        <xdr:cNvPr id="11" name="TextBox 10">
          <a:extLst>
            <a:ext uri="{FF2B5EF4-FFF2-40B4-BE49-F238E27FC236}">
              <a16:creationId xmlns:a16="http://schemas.microsoft.com/office/drawing/2014/main" id="{1BC940B7-DC1F-4156-9C2F-3DC95EB9E460}"/>
            </a:ext>
          </a:extLst>
        </xdr:cNvPr>
        <xdr:cNvSpPr txBox="1"/>
      </xdr:nvSpPr>
      <xdr:spPr>
        <a:xfrm>
          <a:off x="7932964" y="6871607"/>
          <a:ext cx="6517822" cy="2966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32658</xdr:colOff>
      <xdr:row>23</xdr:row>
      <xdr:rowOff>223157</xdr:rowOff>
    </xdr:from>
    <xdr:to>
      <xdr:col>17</xdr:col>
      <xdr:colOff>100694</xdr:colOff>
      <xdr:row>26</xdr:row>
      <xdr:rowOff>16329</xdr:rowOff>
    </xdr:to>
    <xdr:sp macro="" textlink="">
      <xdr:nvSpPr>
        <xdr:cNvPr id="11" name="TextBox 10">
          <a:extLst>
            <a:ext uri="{FF2B5EF4-FFF2-40B4-BE49-F238E27FC236}">
              <a16:creationId xmlns:a16="http://schemas.microsoft.com/office/drawing/2014/main" id="{CDD4D879-A24D-461A-9FAE-B438450E818B}"/>
            </a:ext>
          </a:extLst>
        </xdr:cNvPr>
        <xdr:cNvSpPr txBox="1"/>
      </xdr:nvSpPr>
      <xdr:spPr>
        <a:xfrm>
          <a:off x="8060872" y="5611586"/>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This is a relatively strong positive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9</xdr:col>
      <xdr:colOff>0</xdr:colOff>
      <xdr:row>28</xdr:row>
      <xdr:rowOff>0</xdr:rowOff>
    </xdr:from>
    <xdr:to>
      <xdr:col>18</xdr:col>
      <xdr:colOff>408214</xdr:colOff>
      <xdr:row>38</xdr:row>
      <xdr:rowOff>27215</xdr:rowOff>
    </xdr:to>
    <xdr:sp macro="" textlink="">
      <xdr:nvSpPr>
        <xdr:cNvPr id="12" name="TextBox 11">
          <a:extLst>
            <a:ext uri="{FF2B5EF4-FFF2-40B4-BE49-F238E27FC236}">
              <a16:creationId xmlns:a16="http://schemas.microsoft.com/office/drawing/2014/main" id="{AFFD7D5A-52B5-4711-B080-44B7C3227FDA}"/>
            </a:ext>
          </a:extLst>
        </xdr:cNvPr>
        <xdr:cNvSpPr txBox="1"/>
      </xdr:nvSpPr>
      <xdr:spPr>
        <a:xfrm>
          <a:off x="8327571" y="6912429"/>
          <a:ext cx="6517822" cy="2966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A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2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2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28</xdr:row>
      <xdr:rowOff>286476</xdr:rowOff>
    </xdr:from>
    <xdr:to>
      <xdr:col>17</xdr:col>
      <xdr:colOff>653324</xdr:colOff>
      <xdr:row>30</xdr:row>
      <xdr:rowOff>188504</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13813972" y="593480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48640" y="44551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0200-000013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2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2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0200-000017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C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0</xdr:colOff>
      <xdr:row>33</xdr:row>
      <xdr:rowOff>0</xdr:rowOff>
    </xdr:from>
    <xdr:to>
      <xdr:col>11</xdr:col>
      <xdr:colOff>1015638</xdr:colOff>
      <xdr:row>40</xdr:row>
      <xdr:rowOff>28847</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12321" y="7483929"/>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C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E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E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E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F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F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F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F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C7D6DC81-96F3-41DB-BE06-F88E4BBB4DBF}"/>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0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0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1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1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1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112BC129-7356-4E29-8519-2E5A47CA5E19}"/>
            </a:ext>
          </a:extLst>
        </xdr:cNvPr>
        <xdr:cNvSpPr/>
      </xdr:nvSpPr>
      <xdr:spPr>
        <a:xfrm>
          <a:off x="4271011" y="325482"/>
          <a:ext cx="67779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Index</a:t>
          </a:r>
          <a:r>
            <a:rPr lang="en-US" sz="3200" b="1" baseline="0">
              <a:solidFill>
                <a:srgbClr val="FF0000"/>
              </a:solidFill>
              <a:latin typeface="Lucida Bright" panose="02040602050505020304" pitchFamily="18" charset="0"/>
            </a:rPr>
            <a:t> Problem 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94F6669F-96F0-40E1-8301-CFC3650F0C50}"/>
            </a:ext>
          </a:extLst>
        </xdr:cNvPr>
        <xdr:cNvSpPr txBox="1"/>
      </xdr:nvSpPr>
      <xdr:spPr>
        <a:xfrm>
          <a:off x="892356" y="1922599"/>
          <a:ext cx="1016235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The AC is considering purchasing a small textile mill in North Carolina. The present mill owners are stressing as a positive attribute the mill's rapid sales growth over the past 10 years.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endParaRPr lang="en-US" sz="2000">
            <a:latin typeface="Lucida Bright" panose="02040602050505020304" pitchFamily="18" charset="0"/>
          </a:endParaRPr>
        </a:p>
        <a:p>
          <a:r>
            <a:rPr lang="en-US" sz="2000">
              <a:latin typeface="Lucida Bright" panose="02040602050505020304" pitchFamily="18" charset="0"/>
            </a:rPr>
            <a:t>Convert</a:t>
          </a:r>
          <a:r>
            <a:rPr lang="en-US" sz="2000" baseline="0">
              <a:latin typeface="Lucida Bright" panose="02040602050505020304" pitchFamily="18" charset="0"/>
            </a:rPr>
            <a:t> the sales data to Index numbers.</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911F381-759A-4E81-9207-35F69D836E9C}"/>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825500</xdr:colOff>
      <xdr:row>76</xdr:row>
      <xdr:rowOff>63500</xdr:rowOff>
    </xdr:to>
    <xdr:cxnSp macro="">
      <xdr:nvCxnSpPr>
        <xdr:cNvPr id="5" name="Straight Connector 4">
          <a:extLst>
            <a:ext uri="{FF2B5EF4-FFF2-40B4-BE49-F238E27FC236}">
              <a16:creationId xmlns:a16="http://schemas.microsoft.com/office/drawing/2014/main" id="{0F069FED-0BEB-4601-B112-4C228504FB93}"/>
            </a:ext>
          </a:extLst>
        </xdr:cNvPr>
        <xdr:cNvCxnSpPr/>
      </xdr:nvCxnSpPr>
      <xdr:spPr>
        <a:xfrm>
          <a:off x="12001500" y="2026920"/>
          <a:ext cx="63500" cy="148640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181156</xdr:colOff>
      <xdr:row>36</xdr:row>
      <xdr:rowOff>122374</xdr:rowOff>
    </xdr:from>
    <xdr:to>
      <xdr:col>11</xdr:col>
      <xdr:colOff>951865</xdr:colOff>
      <xdr:row>49</xdr:row>
      <xdr:rowOff>0</xdr:rowOff>
    </xdr:to>
    <xdr:sp macro="" textlink="">
      <xdr:nvSpPr>
        <xdr:cNvPr id="7" name="TextBox 6">
          <a:extLst>
            <a:ext uri="{FF2B5EF4-FFF2-40B4-BE49-F238E27FC236}">
              <a16:creationId xmlns:a16="http://schemas.microsoft.com/office/drawing/2014/main" id="{4D067ACD-E927-4C21-9481-B9CFF55162E8}"/>
            </a:ext>
          </a:extLst>
        </xdr:cNvPr>
        <xdr:cNvSpPr txBox="1"/>
      </xdr:nvSpPr>
      <xdr:spPr>
        <a:xfrm>
          <a:off x="784406" y="8409124"/>
          <a:ext cx="10359209" cy="32748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accent5">
                  <a:lumMod val="50000"/>
                </a:schemeClr>
              </a:solidFill>
              <a:latin typeface="Lucida Bright" panose="02040602050505020304" pitchFamily="18" charset="0"/>
            </a:rPr>
            <a:t>Step 1. Obtain the time series</a:t>
          </a:r>
        </a:p>
        <a:p>
          <a:endParaRPr lang="en-US" sz="2000" b="1" baseline="0">
            <a:solidFill>
              <a:schemeClr val="accent5">
                <a:lumMod val="50000"/>
              </a:schemeClr>
            </a:solidFill>
            <a:latin typeface="Lucida Bright" panose="02040602050505020304" pitchFamily="18" charset="0"/>
          </a:endParaRPr>
        </a:p>
        <a:p>
          <a:r>
            <a:rPr lang="en-US" sz="2000" b="0" baseline="0">
              <a:solidFill>
                <a:schemeClr val="tx1"/>
              </a:solidFill>
              <a:latin typeface="Lucida Bright" panose="02040602050505020304" pitchFamily="18" charset="0"/>
            </a:rPr>
            <a:t>as (shown above).</a:t>
          </a:r>
        </a:p>
        <a:p>
          <a:endParaRPr lang="en-US" sz="2000" b="1" baseline="0">
            <a:solidFill>
              <a:schemeClr val="accent5">
                <a:lumMod val="50000"/>
              </a:schemeClr>
            </a:solidFill>
            <a:latin typeface="Lucida Bright" panose="02040602050505020304" pitchFamily="18" charset="0"/>
          </a:endParaRPr>
        </a:p>
        <a:p>
          <a:r>
            <a:rPr lang="en-US" sz="2000" b="1" baseline="0">
              <a:solidFill>
                <a:schemeClr val="accent5">
                  <a:lumMod val="50000"/>
                </a:schemeClr>
              </a:solidFill>
              <a:latin typeface="Lucida Bright" panose="02040602050505020304" pitchFamily="18" charset="0"/>
            </a:rPr>
            <a:t>Step 2. Select a base period.</a:t>
          </a:r>
        </a:p>
        <a:p>
          <a:endParaRPr lang="en-US" sz="2000" baseline="0">
            <a:latin typeface="Lucida Bright" panose="02040602050505020304" pitchFamily="18" charset="0"/>
          </a:endParaRPr>
        </a:p>
        <a:p>
          <a:r>
            <a:rPr lang="en-US" sz="2000" baseline="0">
              <a:latin typeface="Lucida Bright" panose="02040602050505020304" pitchFamily="18" charset="0"/>
            </a:rPr>
            <a:t>In this case the base period is the year 2010.</a:t>
          </a:r>
        </a:p>
        <a:p>
          <a:endParaRPr lang="en-US" sz="2000" baseline="0">
            <a:latin typeface="Lucida Bright" panose="02040602050505020304" pitchFamily="18" charset="0"/>
          </a:endParaRPr>
        </a:p>
        <a:p>
          <a:r>
            <a:rPr lang="en-US" sz="2000" b="1" baseline="0">
              <a:solidFill>
                <a:schemeClr val="accent5">
                  <a:lumMod val="50000"/>
                </a:schemeClr>
              </a:solidFill>
              <a:latin typeface="Lucida Bright" panose="02040602050505020304" pitchFamily="18" charset="0"/>
            </a:rPr>
            <a:t>Step 3. Divide the sales during the year of interest by the base year.</a:t>
          </a:r>
        </a:p>
      </xdr:txBody>
    </xdr:sp>
    <xdr:clientData/>
  </xdr:twoCellAnchor>
  <xdr:twoCellAnchor>
    <xdr:from>
      <xdr:col>1</xdr:col>
      <xdr:colOff>133531</xdr:colOff>
      <xdr:row>51</xdr:row>
      <xdr:rowOff>74749</xdr:rowOff>
    </xdr:from>
    <xdr:to>
      <xdr:col>11</xdr:col>
      <xdr:colOff>904240</xdr:colOff>
      <xdr:row>61</xdr:row>
      <xdr:rowOff>152400</xdr:rowOff>
    </xdr:to>
    <xdr:sp macro="" textlink="">
      <xdr:nvSpPr>
        <xdr:cNvPr id="8" name="TextBox 7">
          <a:extLst>
            <a:ext uri="{FF2B5EF4-FFF2-40B4-BE49-F238E27FC236}">
              <a16:creationId xmlns:a16="http://schemas.microsoft.com/office/drawing/2014/main" id="{E070B91A-241E-40AE-8013-78E4946E9539}"/>
            </a:ext>
          </a:extLst>
        </xdr:cNvPr>
        <xdr:cNvSpPr txBox="1"/>
      </xdr:nvSpPr>
      <xdr:spPr>
        <a:xfrm>
          <a:off x="736781" y="12139749"/>
          <a:ext cx="103592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rPr>
            <a:t>b) </a:t>
          </a:r>
          <a:r>
            <a:rPr lang="en-US" sz="2000" baseline="0">
              <a:latin typeface="Lucida Bright" panose="02040602050505020304" pitchFamily="18" charset="0"/>
            </a:rPr>
            <a:t>We can use the index numbers to determine the percentage change any year is from the base year.</a:t>
          </a:r>
        </a:p>
        <a:p>
          <a:endParaRPr lang="en-US" sz="2000" baseline="0">
            <a:latin typeface="Lucida Bright" panose="02040602050505020304" pitchFamily="18" charset="0"/>
          </a:endParaRPr>
        </a:p>
        <a:p>
          <a:r>
            <a:rPr lang="en-US" sz="2000" baseline="0">
              <a:latin typeface="Lucida Bright" panose="02040602050505020304" pitchFamily="18" charset="0"/>
            </a:rPr>
            <a:t>For example: the sales in the year 2017 were </a:t>
          </a:r>
          <a:r>
            <a:rPr lang="en-US" sz="2000" b="1" baseline="0">
              <a:solidFill>
                <a:srgbClr val="C00000"/>
              </a:solidFill>
              <a:latin typeface="Lucida Bright" panose="02040602050505020304" pitchFamily="18" charset="0"/>
            </a:rPr>
            <a:t>131.43% </a:t>
          </a:r>
          <a:r>
            <a:rPr lang="en-US" sz="2000" baseline="0">
              <a:latin typeface="Lucida Bright" panose="02040602050505020304" pitchFamily="18" charset="0"/>
            </a:rPr>
            <a:t>higher than in the base year 2010).</a:t>
          </a:r>
        </a:p>
      </xdr:txBody>
    </xdr:sp>
    <xdr:clientData/>
  </xdr:twoCellAnchor>
  <xdr:twoCellAnchor>
    <xdr:from>
      <xdr:col>1</xdr:col>
      <xdr:colOff>47625</xdr:colOff>
      <xdr:row>64</xdr:row>
      <xdr:rowOff>15875</xdr:rowOff>
    </xdr:from>
    <xdr:to>
      <xdr:col>11</xdr:col>
      <xdr:colOff>818334</xdr:colOff>
      <xdr:row>74</xdr:row>
      <xdr:rowOff>93526</xdr:rowOff>
    </xdr:to>
    <xdr:sp macro="" textlink="">
      <xdr:nvSpPr>
        <xdr:cNvPr id="9" name="TextBox 8">
          <a:extLst>
            <a:ext uri="{FF2B5EF4-FFF2-40B4-BE49-F238E27FC236}">
              <a16:creationId xmlns:a16="http://schemas.microsoft.com/office/drawing/2014/main" id="{44DB7A35-5D10-4DE3-BD4D-48520A61FB9E}"/>
            </a:ext>
          </a:extLst>
        </xdr:cNvPr>
        <xdr:cNvSpPr txBox="1"/>
      </xdr:nvSpPr>
      <xdr:spPr>
        <a:xfrm>
          <a:off x="650875" y="14557375"/>
          <a:ext cx="103592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rPr>
            <a:t>c) </a:t>
          </a:r>
          <a:r>
            <a:rPr lang="en-US" sz="2000" baseline="0">
              <a:latin typeface="Lucida Bright" panose="02040602050505020304" pitchFamily="18" charset="0"/>
            </a:rPr>
            <a:t>To determine the actual percentage growth in sales between years 2018 and 2019 we do the following:</a:t>
          </a:r>
        </a:p>
        <a:p>
          <a:endParaRPr lang="en-US" sz="2000" baseline="0">
            <a:latin typeface="Lucida Bright" panose="02040602050505020304" pitchFamily="18" charset="0"/>
          </a:endParaRPr>
        </a:p>
        <a:p>
          <a:r>
            <a:rPr lang="en-US" sz="2000" baseline="0">
              <a:latin typeface="Lucida Bright" panose="02040602050505020304" pitchFamily="18" charset="0"/>
            </a:rPr>
            <a:t>((279.3 -265.7)/265.7)*100 = </a:t>
          </a:r>
          <a:r>
            <a:rPr lang="en-US" sz="2000" b="1" baseline="0">
              <a:solidFill>
                <a:srgbClr val="C00000"/>
              </a:solidFill>
              <a:latin typeface="Lucida Bright" panose="02040602050505020304" pitchFamily="18" charset="0"/>
            </a:rPr>
            <a:t>5.1186 %</a:t>
          </a:r>
        </a:p>
        <a:p>
          <a:endParaRPr lang="en-US" sz="2000" baseline="0">
            <a:latin typeface="Lucida Bright" panose="020406020505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4F774609-CF6D-4AA3-8931-F087BB3BB7A3}"/>
            </a:ext>
          </a:extLst>
        </xdr:cNvPr>
        <xdr:cNvSpPr/>
      </xdr:nvSpPr>
      <xdr:spPr>
        <a:xfrm>
          <a:off x="4271011" y="325482"/>
          <a:ext cx="6997064"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F-Distribution</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3" name="TextBox 2">
          <a:extLst>
            <a:ext uri="{FF2B5EF4-FFF2-40B4-BE49-F238E27FC236}">
              <a16:creationId xmlns:a16="http://schemas.microsoft.com/office/drawing/2014/main" id="{EA4EC31D-EAEF-4D49-AA7C-69CA1AEFCEE5}"/>
            </a:ext>
          </a:extLst>
        </xdr:cNvPr>
        <xdr:cNvSpPr txBox="1"/>
      </xdr:nvSpPr>
      <xdr:spPr>
        <a:xfrm>
          <a:off x="1305106" y="1747973"/>
          <a:ext cx="10381434" cy="33098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You are a financial analyst for a brokerage firm. You want to compare dividend yields between stocks listed an the NYSE and NASDAQ. The following data is known.</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Is there a difference in the variances between the NYSE and NASDAQ at the level of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Times New Roman" panose="02020603050405020304" pitchFamily="18" charset="0"/>
              <a:cs typeface="Times New Roman" panose="02020603050405020304" pitchFamily="18" charset="0"/>
            </a:rPr>
            <a:t> =0.05?</a:t>
          </a:r>
          <a:endParaRPr lang="en-US" sz="2400" b="0" baseline="0">
            <a:solidFill>
              <a:schemeClr val="tx1"/>
            </a:solidFill>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E9F507-A848-45E2-AE18-C5187422E693}"/>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3B54E850-3215-4D33-B723-EAFAEE7E97A8}"/>
            </a:ext>
          </a:extLst>
        </xdr:cNvPr>
        <xdr:cNvCxnSpPr/>
      </xdr:nvCxnSpPr>
      <xdr:spPr>
        <a:xfrm flipH="1">
          <a:off x="12030075" y="2026920"/>
          <a:ext cx="0" cy="130168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142874</xdr:colOff>
      <xdr:row>3</xdr:row>
      <xdr:rowOff>47625</xdr:rowOff>
    </xdr:from>
    <xdr:to>
      <xdr:col>19</xdr:col>
      <xdr:colOff>698500</xdr:colOff>
      <xdr:row>8</xdr:row>
      <xdr:rowOff>9525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69CDD697-5535-4A66-B2DE-F4BD92327976}"/>
            </a:ext>
          </a:extLst>
        </xdr:cNvPr>
        <xdr:cNvSpPr/>
      </xdr:nvSpPr>
      <xdr:spPr>
        <a:xfrm>
          <a:off x="12830174" y="619125"/>
          <a:ext cx="6813551"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13</xdr:col>
      <xdr:colOff>15874</xdr:colOff>
      <xdr:row>10</xdr:row>
      <xdr:rowOff>15874</xdr:rowOff>
    </xdr:from>
    <xdr:to>
      <xdr:col>23</xdr:col>
      <xdr:colOff>285750</xdr:colOff>
      <xdr:row>17</xdr:row>
      <xdr:rowOff>158749</xdr:rowOff>
    </xdr:to>
    <xdr:sp macro="" textlink="">
      <xdr:nvSpPr>
        <xdr:cNvPr id="7" name="TextBox 6">
          <a:extLst>
            <a:ext uri="{FF2B5EF4-FFF2-40B4-BE49-F238E27FC236}">
              <a16:creationId xmlns:a16="http://schemas.microsoft.com/office/drawing/2014/main" id="{16547957-7683-4A22-8F86-DE76D637CD4E}"/>
            </a:ext>
          </a:extLst>
        </xdr:cNvPr>
        <xdr:cNvSpPr txBox="1"/>
      </xdr:nvSpPr>
      <xdr:spPr>
        <a:xfrm>
          <a:off x="12382499" y="1920874"/>
          <a:ext cx="11303001" cy="1476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000" baseline="0">
              <a:latin typeface="Lucida Bright" panose="02040602050505020304" pitchFamily="18" charset="0"/>
            </a:rPr>
            <a:t>Find the Critical Value:</a:t>
          </a:r>
        </a:p>
        <a:p>
          <a:r>
            <a:rPr lang="en-US" sz="2000" baseline="0">
              <a:latin typeface="Lucida Bright" panose="02040602050505020304" pitchFamily="18" charset="0"/>
            </a:rPr>
            <a:t>Formulas to More Functions to Statistical to F.INV (0.975,20,24) = </a:t>
          </a:r>
          <a:r>
            <a:rPr lang="en-US" sz="2000" b="1" baseline="0">
              <a:solidFill>
                <a:srgbClr val="FF0000"/>
              </a:solidFill>
              <a:latin typeface="Lucida Bright" panose="02040602050505020304" pitchFamily="18" charset="0"/>
            </a:rPr>
            <a:t>2.3273</a:t>
          </a:r>
        </a:p>
      </xdr:txBody>
    </xdr:sp>
    <xdr:clientData/>
  </xdr:twoCellAnchor>
  <xdr:oneCellAnchor>
    <xdr:from>
      <xdr:col>4</xdr:col>
      <xdr:colOff>177800</xdr:colOff>
      <xdr:row>26</xdr:row>
      <xdr:rowOff>3175</xdr:rowOff>
    </xdr:from>
    <xdr:ext cx="679450" cy="441325"/>
    <mc:AlternateContent xmlns:mc="http://schemas.openxmlformats.org/markup-compatibility/2006" xmlns:a14="http://schemas.microsoft.com/office/drawing/2010/main">
      <mc:Choice Requires="a14">
        <xdr:sp macro="" textlink="">
          <xdr:nvSpPr>
            <xdr:cNvPr id="8" name="TextBox 7"/>
            <xdr:cNvSpPr txBox="1"/>
          </xdr:nvSpPr>
          <xdr:spPr>
            <a:xfrm>
              <a:off x="3336925" y="6511925"/>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8" name="TextBox 7"/>
            <xdr:cNvSpPr txBox="1"/>
          </xdr:nvSpPr>
          <xdr:spPr>
            <a:xfrm>
              <a:off x="3336925" y="6511925"/>
              <a:ext cx="679450" cy="441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3200" i="0">
                  <a:latin typeface="Cambria Math" panose="02040503050406030204" pitchFamily="18" charset="0"/>
                </a:rPr>
                <a:t>𝑥 ̅</a:t>
              </a:r>
              <a:endParaRPr lang="en-US" sz="3200"/>
            </a:p>
          </xdr:txBody>
        </xdr:sp>
      </mc:Fallback>
    </mc:AlternateContent>
    <xdr:clientData/>
  </xdr:oneCellAnchor>
  <xdr:twoCellAnchor editAs="oneCell">
    <xdr:from>
      <xdr:col>15</xdr:col>
      <xdr:colOff>190500</xdr:colOff>
      <xdr:row>33</xdr:row>
      <xdr:rowOff>142875</xdr:rowOff>
    </xdr:from>
    <xdr:to>
      <xdr:col>20</xdr:col>
      <xdr:colOff>142138</xdr:colOff>
      <xdr:row>47</xdr:row>
      <xdr:rowOff>98880</xdr:rowOff>
    </xdr:to>
    <xdr:pic>
      <xdr:nvPicPr>
        <xdr:cNvPr id="10" name="Picture 9" descr="Sampling distribution of the F and t statistic - ANOVA">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11225" y="8886825"/>
          <a:ext cx="6714388" cy="4080330"/>
        </a:xfrm>
        <a:prstGeom prst="rect">
          <a:avLst/>
        </a:prstGeom>
        <a:solidFill>
          <a:schemeClr val="bg1"/>
        </a:solidFill>
      </xdr:spPr>
    </xdr:pic>
    <xdr:clientData/>
  </xdr:twoCellAnchor>
  <xdr:twoCellAnchor>
    <xdr:from>
      <xdr:col>17</xdr:col>
      <xdr:colOff>714375</xdr:colOff>
      <xdr:row>44</xdr:row>
      <xdr:rowOff>95250</xdr:rowOff>
    </xdr:from>
    <xdr:to>
      <xdr:col>18</xdr:col>
      <xdr:colOff>327025</xdr:colOff>
      <xdr:row>46</xdr:row>
      <xdr:rowOff>215899</xdr:rowOff>
    </xdr:to>
    <xdr:sp macro="" textlink="">
      <xdr:nvSpPr>
        <xdr:cNvPr id="11" name="4-Point Star 10"/>
        <xdr:cNvSpPr/>
      </xdr:nvSpPr>
      <xdr:spPr>
        <a:xfrm>
          <a:off x="17497425" y="12125325"/>
          <a:ext cx="536575" cy="5778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1317625</xdr:colOff>
      <xdr:row>44</xdr:row>
      <xdr:rowOff>111125</xdr:rowOff>
    </xdr:from>
    <xdr:to>
      <xdr:col>15</xdr:col>
      <xdr:colOff>1851025</xdr:colOff>
      <xdr:row>46</xdr:row>
      <xdr:rowOff>231774</xdr:rowOff>
    </xdr:to>
    <xdr:sp macro="" textlink="">
      <xdr:nvSpPr>
        <xdr:cNvPr id="12" name="4-Point Star 11"/>
        <xdr:cNvSpPr/>
      </xdr:nvSpPr>
      <xdr:spPr>
        <a:xfrm>
          <a:off x="14738350" y="12141200"/>
          <a:ext cx="533400" cy="5778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63500</xdr:colOff>
      <xdr:row>39</xdr:row>
      <xdr:rowOff>31750</xdr:rowOff>
    </xdr:from>
    <xdr:to>
      <xdr:col>18</xdr:col>
      <xdr:colOff>79375</xdr:colOff>
      <xdr:row>52</xdr:row>
      <xdr:rowOff>63500</xdr:rowOff>
    </xdr:to>
    <xdr:cxnSp macro="">
      <xdr:nvCxnSpPr>
        <xdr:cNvPr id="13" name="Straight Connector 12"/>
        <xdr:cNvCxnSpPr/>
      </xdr:nvCxnSpPr>
      <xdr:spPr>
        <a:xfrm>
          <a:off x="17770475" y="10633075"/>
          <a:ext cx="15875" cy="327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254000</xdr:colOff>
      <xdr:row>41</xdr:row>
      <xdr:rowOff>47625</xdr:rowOff>
    </xdr:from>
    <xdr:to>
      <xdr:col>19</xdr:col>
      <xdr:colOff>809625</xdr:colOff>
      <xdr:row>43</xdr:row>
      <xdr:rowOff>15875</xdr:rowOff>
    </xdr:to>
    <xdr:sp macro="" textlink="">
      <xdr:nvSpPr>
        <xdr:cNvPr id="14" name="TextBox 13"/>
        <xdr:cNvSpPr txBox="1"/>
      </xdr:nvSpPr>
      <xdr:spPr>
        <a:xfrm>
          <a:off x="17960975" y="11220450"/>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1619251</xdr:colOff>
      <xdr:row>41</xdr:row>
      <xdr:rowOff>88900</xdr:rowOff>
    </xdr:from>
    <xdr:to>
      <xdr:col>17</xdr:col>
      <xdr:colOff>787401</xdr:colOff>
      <xdr:row>43</xdr:row>
      <xdr:rowOff>57150</xdr:rowOff>
    </xdr:to>
    <xdr:sp macro="" textlink="">
      <xdr:nvSpPr>
        <xdr:cNvPr id="15" name="TextBox 14"/>
        <xdr:cNvSpPr txBox="1"/>
      </xdr:nvSpPr>
      <xdr:spPr>
        <a:xfrm>
          <a:off x="15039976" y="11261725"/>
          <a:ext cx="25304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15</xdr:col>
      <xdr:colOff>1762125</xdr:colOff>
      <xdr:row>21</xdr:row>
      <xdr:rowOff>15875</xdr:rowOff>
    </xdr:from>
    <xdr:to>
      <xdr:col>18</xdr:col>
      <xdr:colOff>111126</xdr:colOff>
      <xdr:row>45</xdr:row>
      <xdr:rowOff>111125</xdr:rowOff>
    </xdr:to>
    <xdr:cxnSp macro="">
      <xdr:nvCxnSpPr>
        <xdr:cNvPr id="17" name="Straight Arrow Connector 16"/>
        <xdr:cNvCxnSpPr/>
      </xdr:nvCxnSpPr>
      <xdr:spPr>
        <a:xfrm>
          <a:off x="15160625" y="4286250"/>
          <a:ext cx="2635251" cy="75088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1666876</xdr:colOff>
      <xdr:row>25</xdr:row>
      <xdr:rowOff>460375</xdr:rowOff>
    </xdr:from>
    <xdr:to>
      <xdr:col>19</xdr:col>
      <xdr:colOff>460375</xdr:colOff>
      <xdr:row>45</xdr:row>
      <xdr:rowOff>95250</xdr:rowOff>
    </xdr:to>
    <xdr:cxnSp macro="">
      <xdr:nvCxnSpPr>
        <xdr:cNvPr id="18" name="Straight Arrow Connector 17"/>
        <xdr:cNvCxnSpPr/>
      </xdr:nvCxnSpPr>
      <xdr:spPr>
        <a:xfrm flipH="1">
          <a:off x="15065376" y="5842000"/>
          <a:ext cx="4317999" cy="5937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539750</xdr:colOff>
      <xdr:row>29</xdr:row>
      <xdr:rowOff>79376</xdr:rowOff>
    </xdr:from>
    <xdr:to>
      <xdr:col>4</xdr:col>
      <xdr:colOff>650875</xdr:colOff>
      <xdr:row>31</xdr:row>
      <xdr:rowOff>206375</xdr:rowOff>
    </xdr:to>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EA4EC31D-EAEF-4D49-AA7C-69CA1AEFCEE5}"/>
                </a:ext>
              </a:extLst>
            </xdr:cNvPr>
            <xdr:cNvSpPr txBox="1"/>
          </xdr:nvSpPr>
          <xdr:spPr>
            <a:xfrm>
              <a:off x="1143000" y="7905751"/>
              <a:ext cx="2667000"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20" name="TextBox 19">
              <a:extLst>
                <a:ext uri="{FF2B5EF4-FFF2-40B4-BE49-F238E27FC236}">
                  <a16:creationId xmlns:a16="http://schemas.microsoft.com/office/drawing/2014/main" id="{EA4EC31D-EAEF-4D49-AA7C-69CA1AEFCEE5}"/>
                </a:ext>
              </a:extLst>
            </xdr:cNvPr>
            <xdr:cNvSpPr txBox="1"/>
          </xdr:nvSpPr>
          <xdr:spPr>
            <a:xfrm>
              <a:off x="1143000" y="7905751"/>
              <a:ext cx="2667000"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Ho: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1</xdr:col>
      <xdr:colOff>539750</xdr:colOff>
      <xdr:row>32</xdr:row>
      <xdr:rowOff>0</xdr:rowOff>
    </xdr:from>
    <xdr:to>
      <xdr:col>4</xdr:col>
      <xdr:colOff>508000</xdr:colOff>
      <xdr:row>34</xdr:row>
      <xdr:rowOff>95249</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EA4EC31D-EAEF-4D49-AA7C-69CA1AEFCEE5}"/>
                </a:ext>
              </a:extLst>
            </xdr:cNvPr>
            <xdr:cNvSpPr txBox="1"/>
          </xdr:nvSpPr>
          <xdr:spPr>
            <a:xfrm>
              <a:off x="1143000" y="7588250"/>
              <a:ext cx="2524125"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0" baseline="0">
                          <a:solidFill>
                            <a:schemeClr val="tx1"/>
                          </a:solidFill>
                          <a:latin typeface="Cambria Math" panose="02040503050406030204" pitchFamily="18" charset="0"/>
                        </a:rPr>
                        <m:t>1</m:t>
                      </m:r>
                    </m:sub>
                    <m:sup>
                      <m:r>
                        <a:rPr lang="en-US" sz="2000" b="0" i="0"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a:t>
              </a:r>
              <a14:m>
                <m:oMath xmlns:m="http://schemas.openxmlformats.org/officeDocument/2006/math">
                  <m:sSubSup>
                    <m:sSubSupPr>
                      <m:ctrlPr>
                        <a:rPr lang="en-US" sz="2000" b="0" i="1" baseline="0">
                          <a:solidFill>
                            <a:schemeClr val="tx1"/>
                          </a:solidFill>
                          <a:latin typeface="Cambria Math" panose="02040503050406030204" pitchFamily="18" charset="0"/>
                        </a:rPr>
                      </m:ctrlPr>
                    </m:sSubSupPr>
                    <m:e>
                      <m:r>
                        <a:rPr lang="en-US" sz="2000" b="0" i="1" baseline="0">
                          <a:solidFill>
                            <a:schemeClr val="tx1"/>
                          </a:solidFill>
                          <a:latin typeface="Cambria Math" panose="02040503050406030204" pitchFamily="18" charset="0"/>
                        </a:rPr>
                        <m:t>𝜎</m:t>
                      </m:r>
                    </m:e>
                    <m:sub>
                      <m:r>
                        <a:rPr lang="en-US" sz="2000" b="0" i="1" baseline="0">
                          <a:solidFill>
                            <a:schemeClr val="tx1"/>
                          </a:solidFill>
                          <a:latin typeface="Cambria Math" panose="02040503050406030204" pitchFamily="18" charset="0"/>
                        </a:rPr>
                        <m:t>2</m:t>
                      </m:r>
                    </m:sub>
                    <m:sup>
                      <m:r>
                        <a:rPr lang="en-US" sz="2000" b="0" i="1" baseline="0">
                          <a:solidFill>
                            <a:schemeClr val="tx1"/>
                          </a:solidFill>
                          <a:latin typeface="Cambria Math" panose="02040503050406030204" pitchFamily="18" charset="0"/>
                        </a:rPr>
                        <m:t>2</m:t>
                      </m:r>
                    </m:sup>
                  </m:sSubSup>
                </m:oMath>
              </a14:m>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Choice>
      <mc:Fallback xmlns="">
        <xdr:sp macro="" textlink="">
          <xdr:nvSpPr>
            <xdr:cNvPr id="19" name="TextBox 18">
              <a:extLst>
                <a:ext uri="{FF2B5EF4-FFF2-40B4-BE49-F238E27FC236}">
                  <a16:creationId xmlns:a16="http://schemas.microsoft.com/office/drawing/2014/main" id="{EA4EC31D-EAEF-4D49-AA7C-69CA1AEFCEE5}"/>
                </a:ext>
              </a:extLst>
            </xdr:cNvPr>
            <xdr:cNvSpPr txBox="1"/>
          </xdr:nvSpPr>
          <xdr:spPr>
            <a:xfrm>
              <a:off x="1143000" y="7588250"/>
              <a:ext cx="2524125"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Ha:  = </a:t>
              </a:r>
              <a:r>
                <a:rPr lang="en-US" sz="2000" b="0" i="0" baseline="0">
                  <a:solidFill>
                    <a:schemeClr val="tx1"/>
                  </a:solidFill>
                  <a:latin typeface="Cambria Math" panose="02040503050406030204" pitchFamily="18" charset="0"/>
                </a:rPr>
                <a:t>𝜎_1^2</a:t>
              </a:r>
              <a:r>
                <a:rPr lang="en-US" sz="2000" b="0" baseline="0">
                  <a:solidFill>
                    <a:schemeClr val="tx1"/>
                  </a:solidFill>
                  <a:latin typeface="Lucida Bright" panose="02040602050505020304" pitchFamily="18" charset="0"/>
                </a:rPr>
                <a:t> - </a:t>
              </a:r>
              <a:r>
                <a:rPr lang="en-US" sz="2000" b="0" i="0" baseline="0">
                  <a:solidFill>
                    <a:schemeClr val="tx1"/>
                  </a:solidFill>
                  <a:latin typeface="Cambria Math" panose="02040503050406030204" pitchFamily="18" charset="0"/>
                </a:rPr>
                <a:t>𝜎_2^2</a:t>
              </a:r>
              <a:r>
                <a:rPr lang="en-US" sz="2000" b="0" baseline="0">
                  <a:solidFill>
                    <a:schemeClr val="tx1"/>
                  </a:solidFill>
                  <a:latin typeface="Lucida Bright" panose="02040602050505020304" pitchFamily="18" charset="0"/>
                </a:rPr>
                <a:t> ≠ 0</a:t>
              </a:r>
            </a:p>
            <a:p>
              <a:endParaRPr lang="en-US" sz="2000" b="0" baseline="0">
                <a:solidFill>
                  <a:schemeClr val="tx1"/>
                </a:solidFill>
                <a:latin typeface="Lucida Bright" panose="02040602050505020304" pitchFamily="18" charset="0"/>
              </a:endParaRPr>
            </a:p>
          </xdr:txBody>
        </xdr:sp>
      </mc:Fallback>
    </mc:AlternateContent>
    <xdr:clientData/>
  </xdr:twoCellAnchor>
  <xdr:twoCellAnchor>
    <xdr:from>
      <xdr:col>5</xdr:col>
      <xdr:colOff>95249</xdr:colOff>
      <xdr:row>29</xdr:row>
      <xdr:rowOff>95250</xdr:rowOff>
    </xdr:from>
    <xdr:to>
      <xdr:col>10</xdr:col>
      <xdr:colOff>777874</xdr:colOff>
      <xdr:row>31</xdr:row>
      <xdr:rowOff>222249</xdr:rowOff>
    </xdr:to>
    <xdr:sp macro="" textlink="">
      <xdr:nvSpPr>
        <xdr:cNvPr id="21" name="TextBox 20">
          <a:extLst>
            <a:ext uri="{FF2B5EF4-FFF2-40B4-BE49-F238E27FC236}">
              <a16:creationId xmlns:a16="http://schemas.microsoft.com/office/drawing/2014/main" id="{EA4EC31D-EAEF-4D49-AA7C-69CA1AEFCEE5}"/>
            </a:ext>
          </a:extLst>
        </xdr:cNvPr>
        <xdr:cNvSpPr txBox="1"/>
      </xdr:nvSpPr>
      <xdr:spPr>
        <a:xfrm>
          <a:off x="4238624" y="7921625"/>
          <a:ext cx="5762625"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no difference between variances</a:t>
          </a:r>
        </a:p>
      </xdr:txBody>
    </xdr:sp>
    <xdr:clientData/>
  </xdr:twoCellAnchor>
  <xdr:twoCellAnchor>
    <xdr:from>
      <xdr:col>5</xdr:col>
      <xdr:colOff>120649</xdr:colOff>
      <xdr:row>31</xdr:row>
      <xdr:rowOff>406400</xdr:rowOff>
    </xdr:from>
    <xdr:to>
      <xdr:col>10</xdr:col>
      <xdr:colOff>803274</xdr:colOff>
      <xdr:row>34</xdr:row>
      <xdr:rowOff>73024</xdr:rowOff>
    </xdr:to>
    <xdr:sp macro="" textlink="">
      <xdr:nvSpPr>
        <xdr:cNvPr id="22" name="TextBox 21">
          <a:extLst>
            <a:ext uri="{FF2B5EF4-FFF2-40B4-BE49-F238E27FC236}">
              <a16:creationId xmlns:a16="http://schemas.microsoft.com/office/drawing/2014/main" id="{EA4EC31D-EAEF-4D49-AA7C-69CA1AEFCEE5}"/>
            </a:ext>
          </a:extLst>
        </xdr:cNvPr>
        <xdr:cNvSpPr txBox="1"/>
      </xdr:nvSpPr>
      <xdr:spPr>
        <a:xfrm>
          <a:off x="4264024" y="8899525"/>
          <a:ext cx="5762625" cy="79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there is a difference between variances</a:t>
          </a:r>
        </a:p>
      </xdr:txBody>
    </xdr:sp>
    <xdr:clientData/>
  </xdr:twoCellAnchor>
  <xdr:twoCellAnchor>
    <xdr:from>
      <xdr:col>13</xdr:col>
      <xdr:colOff>47625</xdr:colOff>
      <xdr:row>23</xdr:row>
      <xdr:rowOff>333374</xdr:rowOff>
    </xdr:from>
    <xdr:to>
      <xdr:col>18</xdr:col>
      <xdr:colOff>1000126</xdr:colOff>
      <xdr:row>30</xdr:row>
      <xdr:rowOff>95250</xdr:rowOff>
    </xdr:to>
    <xdr:sp macro="" textlink="">
      <xdr:nvSpPr>
        <xdr:cNvPr id="24" name="TextBox 23">
          <a:extLst>
            <a:ext uri="{FF2B5EF4-FFF2-40B4-BE49-F238E27FC236}">
              <a16:creationId xmlns:a16="http://schemas.microsoft.com/office/drawing/2014/main" id="{16547957-7683-4A22-8F86-DE76D637CD4E}"/>
            </a:ext>
          </a:extLst>
        </xdr:cNvPr>
        <xdr:cNvSpPr txBox="1"/>
      </xdr:nvSpPr>
      <xdr:spPr>
        <a:xfrm>
          <a:off x="12414250" y="4984749"/>
          <a:ext cx="6270626" cy="2349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Find the Test Statistics:</a:t>
          </a:r>
        </a:p>
        <a:p>
          <a:endParaRPr lang="en-US" sz="2000" baseline="0">
            <a:latin typeface="Lucida Bright" panose="02040602050505020304" pitchFamily="18" charset="0"/>
          </a:endParaRPr>
        </a:p>
        <a:p>
          <a:r>
            <a:rPr lang="en-US" sz="2000" baseline="0">
              <a:latin typeface="Lucida Bright" panose="02040602050505020304" pitchFamily="18" charset="0"/>
            </a:rPr>
            <a:t>F = (s1^2)/(s2^2) = (1.30^2)/(1.16^2) = </a:t>
          </a:r>
          <a:r>
            <a:rPr lang="en-US" sz="2000" b="1" baseline="0">
              <a:solidFill>
                <a:srgbClr val="FF0000"/>
              </a:solidFill>
              <a:latin typeface="Lucida Bright" panose="02040602050505020304" pitchFamily="18" charset="0"/>
            </a:rPr>
            <a:t>1.2559</a:t>
          </a:r>
        </a:p>
        <a:p>
          <a:endParaRPr lang="en-US" sz="2000" baseline="0">
            <a:latin typeface="Lucida Bright" panose="02040602050505020304" pitchFamily="18" charset="0"/>
          </a:endParaRPr>
        </a:p>
        <a:p>
          <a:r>
            <a:rPr lang="en-US" sz="2000" baseline="0">
              <a:latin typeface="Lucida Bright" panose="02040602050505020304" pitchFamily="18" charset="0"/>
            </a:rPr>
            <a:t>The larger sample variance is the numerator</a:t>
          </a:r>
        </a:p>
      </xdr:txBody>
    </xdr:sp>
    <xdr:clientData/>
  </xdr:twoCellAnchor>
  <xdr:twoCellAnchor>
    <xdr:from>
      <xdr:col>7</xdr:col>
      <xdr:colOff>47625</xdr:colOff>
      <xdr:row>25</xdr:row>
      <xdr:rowOff>444500</xdr:rowOff>
    </xdr:from>
    <xdr:to>
      <xdr:col>13</xdr:col>
      <xdr:colOff>47625</xdr:colOff>
      <xdr:row>27</xdr:row>
      <xdr:rowOff>269875</xdr:rowOff>
    </xdr:to>
    <xdr:cxnSp macro="">
      <xdr:nvCxnSpPr>
        <xdr:cNvPr id="16" name="Straight Arrow Connector 15"/>
        <xdr:cNvCxnSpPr/>
      </xdr:nvCxnSpPr>
      <xdr:spPr>
        <a:xfrm flipV="1">
          <a:off x="6810375" y="5826125"/>
          <a:ext cx="5603875"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200024</xdr:colOff>
      <xdr:row>39</xdr:row>
      <xdr:rowOff>9524</xdr:rowOff>
    </xdr:from>
    <xdr:to>
      <xdr:col>11</xdr:col>
      <xdr:colOff>285749</xdr:colOff>
      <xdr:row>42</xdr:row>
      <xdr:rowOff>47625</xdr:rowOff>
    </xdr:to>
    <xdr:sp macro="" textlink="">
      <xdr:nvSpPr>
        <xdr:cNvPr id="27" name="TextBox 26">
          <a:extLst>
            <a:ext uri="{FF2B5EF4-FFF2-40B4-BE49-F238E27FC236}">
              <a16:creationId xmlns:a16="http://schemas.microsoft.com/office/drawing/2014/main" id="{16547957-7683-4A22-8F86-DE76D637CD4E}"/>
            </a:ext>
          </a:extLst>
        </xdr:cNvPr>
        <xdr:cNvSpPr txBox="1"/>
      </xdr:nvSpPr>
      <xdr:spPr>
        <a:xfrm>
          <a:off x="1422399" y="10042524"/>
          <a:ext cx="9070975" cy="8953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There is no evidence at </a:t>
          </a:r>
          <a:r>
            <a:rPr lang="el-GR" sz="2400" baseline="0">
              <a:latin typeface="Times New Roman" panose="02020603050405020304" pitchFamily="18" charset="0"/>
              <a:cs typeface="Times New Roman" panose="02020603050405020304" pitchFamily="18" charset="0"/>
            </a:rPr>
            <a:t>α</a:t>
          </a:r>
          <a:r>
            <a:rPr lang="en-US" sz="2400" baseline="0">
              <a:latin typeface="Lucida Bright" panose="02040602050505020304" pitchFamily="18" charset="0"/>
              <a:cs typeface="Times New Roman" panose="02020603050405020304" pitchFamily="18" charset="0"/>
            </a:rPr>
            <a:t>  = 0.05 of differences in variances.</a:t>
          </a:r>
          <a:endParaRPr lang="en-US" sz="2400" baseline="0">
            <a:latin typeface="Lucida Bright" panose="020406020505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4F774609-CF6D-4AA3-8931-F087BB3BB7A3}"/>
            </a:ext>
          </a:extLst>
        </xdr:cNvPr>
        <xdr:cNvSpPr/>
      </xdr:nvSpPr>
      <xdr:spPr>
        <a:xfrm>
          <a:off x="4271011" y="325482"/>
          <a:ext cx="67779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ANOVA</a:t>
          </a:r>
        </a:p>
      </xdr:txBody>
    </xdr:sp>
    <xdr:clientData/>
  </xdr:twoCellAnchor>
  <xdr:twoCellAnchor>
    <xdr:from>
      <xdr:col>2</xdr:col>
      <xdr:colOff>76381</xdr:colOff>
      <xdr:row>9</xdr:row>
      <xdr:rowOff>33473</xdr:rowOff>
    </xdr:from>
    <xdr:to>
      <xdr:col>12</xdr:col>
      <xdr:colOff>418465</xdr:colOff>
      <xdr:row>22</xdr:row>
      <xdr:rowOff>142874</xdr:rowOff>
    </xdr:to>
    <xdr:sp macro="" textlink="">
      <xdr:nvSpPr>
        <xdr:cNvPr id="3" name="TextBox 2">
          <a:extLst>
            <a:ext uri="{FF2B5EF4-FFF2-40B4-BE49-F238E27FC236}">
              <a16:creationId xmlns:a16="http://schemas.microsoft.com/office/drawing/2014/main" id="{EA4EC31D-EAEF-4D49-AA7C-69CA1AEFCEE5}"/>
            </a:ext>
          </a:extLst>
        </xdr:cNvPr>
        <xdr:cNvSpPr txBox="1"/>
      </xdr:nvSpPr>
      <xdr:spPr>
        <a:xfrm>
          <a:off x="1298756" y="1747973"/>
          <a:ext cx="10375084" cy="33161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Anderson 4e 568Single</a:t>
          </a:r>
        </a:p>
        <a:p>
          <a:r>
            <a:rPr lang="en-US" sz="2000" b="0" baseline="0">
              <a:solidFill>
                <a:schemeClr val="tx1"/>
              </a:solidFill>
              <a:latin typeface="Lucida Bright" panose="02040602050505020304" pitchFamily="18" charset="0"/>
            </a:rPr>
            <a:t>Single-Factor ANOVA F Test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 µ1 = µ2 = µ3 = µ4....µk</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Ha: Not all µi  are the same</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α =0.05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Should Ho be rejected?</a:t>
          </a:r>
          <a:endParaRPr lang="en-US" sz="2000" b="0" baseline="0">
            <a:solidFill>
              <a:schemeClr val="tx1"/>
            </a:solidFill>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E9F507-A848-45E2-AE18-C5187422E693}"/>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3B54E850-3215-4D33-B723-EAFAEE7E97A8}"/>
            </a:ext>
          </a:extLst>
        </xdr:cNvPr>
        <xdr:cNvCxnSpPr/>
      </xdr:nvCxnSpPr>
      <xdr:spPr>
        <a:xfrm flipH="1">
          <a:off x="11811000" y="2026920"/>
          <a:ext cx="0" cy="114261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142874</xdr:colOff>
      <xdr:row>3</xdr:row>
      <xdr:rowOff>47625</xdr:rowOff>
    </xdr:from>
    <xdr:to>
      <xdr:col>19</xdr:col>
      <xdr:colOff>698500</xdr:colOff>
      <xdr:row>8</xdr:row>
      <xdr:rowOff>9525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69CDD697-5535-4A66-B2DE-F4BD92327976}"/>
            </a:ext>
          </a:extLst>
        </xdr:cNvPr>
        <xdr:cNvSpPr/>
      </xdr:nvSpPr>
      <xdr:spPr>
        <a:xfrm>
          <a:off x="12811124" y="619125"/>
          <a:ext cx="3889376"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13</xdr:col>
      <xdr:colOff>15874</xdr:colOff>
      <xdr:row>10</xdr:row>
      <xdr:rowOff>15875</xdr:rowOff>
    </xdr:from>
    <xdr:to>
      <xdr:col>23</xdr:col>
      <xdr:colOff>285750</xdr:colOff>
      <xdr:row>14</xdr:row>
      <xdr:rowOff>168275</xdr:rowOff>
    </xdr:to>
    <xdr:sp macro="" textlink="">
      <xdr:nvSpPr>
        <xdr:cNvPr id="7" name="TextBox 6">
          <a:extLst>
            <a:ext uri="{FF2B5EF4-FFF2-40B4-BE49-F238E27FC236}">
              <a16:creationId xmlns:a16="http://schemas.microsoft.com/office/drawing/2014/main" id="{16547957-7683-4A22-8F86-DE76D637CD4E}"/>
            </a:ext>
          </a:extLst>
        </xdr:cNvPr>
        <xdr:cNvSpPr txBox="1"/>
      </xdr:nvSpPr>
      <xdr:spPr>
        <a:xfrm>
          <a:off x="12382499" y="1920875"/>
          <a:ext cx="6731001" cy="914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Data to Data Analysis to Anova: Single Factor</a:t>
          </a:r>
        </a:p>
      </xdr:txBody>
    </xdr:sp>
    <xdr:clientData/>
  </xdr:twoCellAnchor>
  <xdr:oneCellAnchor>
    <xdr:from>
      <xdr:col>4</xdr:col>
      <xdr:colOff>130175</xdr:colOff>
      <xdr:row>30</xdr:row>
      <xdr:rowOff>130175</xdr:rowOff>
    </xdr:from>
    <xdr:ext cx="679450" cy="727075"/>
    <mc:AlternateContent xmlns:mc="http://schemas.openxmlformats.org/markup-compatibility/2006" xmlns:a14="http://schemas.microsoft.com/office/drawing/2010/main">
      <mc:Choice Requires="a14">
        <xdr:sp macro="" textlink="">
          <xdr:nvSpPr>
            <xdr:cNvPr id="9" name="TextBox 8"/>
            <xdr:cNvSpPr txBox="1"/>
          </xdr:nvSpPr>
          <xdr:spPr>
            <a:xfrm>
              <a:off x="3289300" y="667067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oMath>
                </m:oMathPara>
              </a14:m>
              <a:endParaRPr lang="en-US" sz="3200"/>
            </a:p>
          </xdr:txBody>
        </xdr:sp>
      </mc:Choice>
      <mc:Fallback xmlns="">
        <xdr:sp macro="" textlink="">
          <xdr:nvSpPr>
            <xdr:cNvPr id="9" name="TextBox 8"/>
            <xdr:cNvSpPr txBox="1"/>
          </xdr:nvSpPr>
          <xdr:spPr>
            <a:xfrm>
              <a:off x="3289300" y="6670675"/>
              <a:ext cx="679450" cy="72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3200" i="0">
                  <a:latin typeface="Cambria Math" panose="02040503050406030204" pitchFamily="18" charset="0"/>
                </a:rPr>
                <a:t>𝑥 ̅</a:t>
              </a:r>
              <a:endParaRPr lang="en-US" sz="3200"/>
            </a:p>
          </xdr:txBody>
        </xdr:sp>
      </mc:Fallback>
    </mc:AlternateContent>
    <xdr:clientData/>
  </xdr:oneCellAnchor>
  <xdr:oneCellAnchor>
    <xdr:from>
      <xdr:col>5</xdr:col>
      <xdr:colOff>749300</xdr:colOff>
      <xdr:row>32</xdr:row>
      <xdr:rowOff>241300</xdr:rowOff>
    </xdr:from>
    <xdr:ext cx="615950" cy="500971"/>
    <mc:AlternateContent xmlns:mc="http://schemas.openxmlformats.org/markup-compatibility/2006" xmlns:a14="http://schemas.microsoft.com/office/drawing/2010/main">
      <mc:Choice Requires="a14">
        <xdr:sp macro="" textlink="">
          <xdr:nvSpPr>
            <xdr:cNvPr id="10" name="TextBox 9"/>
            <xdr:cNvSpPr txBox="1"/>
          </xdr:nvSpPr>
          <xdr:spPr>
            <a:xfrm>
              <a:off x="4892675" y="7400925"/>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3200" i="1">
                            <a:latin typeface="Cambria Math" panose="02040503050406030204" pitchFamily="18" charset="0"/>
                          </a:rPr>
                        </m:ctrlPr>
                      </m:accPr>
                      <m:e>
                        <m:acc>
                          <m:accPr>
                            <m:chr m:val="̅"/>
                            <m:ctrlPr>
                              <a:rPr lang="en-US" sz="3200" i="1">
                                <a:latin typeface="Cambria Math" panose="02040503050406030204" pitchFamily="18" charset="0"/>
                              </a:rPr>
                            </m:ctrlPr>
                          </m:accPr>
                          <m:e>
                            <m:r>
                              <a:rPr lang="en-US" sz="3200" i="1">
                                <a:latin typeface="Cambria Math" panose="02040503050406030204" pitchFamily="18" charset="0"/>
                              </a:rPr>
                              <m:t>𝑥</m:t>
                            </m:r>
                          </m:e>
                        </m:acc>
                      </m:e>
                    </m:acc>
                  </m:oMath>
                </m:oMathPara>
              </a14:m>
              <a:endParaRPr lang="en-US" sz="3200"/>
            </a:p>
          </xdr:txBody>
        </xdr:sp>
      </mc:Choice>
      <mc:Fallback xmlns="">
        <xdr:sp macro="" textlink="">
          <xdr:nvSpPr>
            <xdr:cNvPr id="10" name="TextBox 9"/>
            <xdr:cNvSpPr txBox="1"/>
          </xdr:nvSpPr>
          <xdr:spPr>
            <a:xfrm>
              <a:off x="4892675" y="7400925"/>
              <a:ext cx="615950"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3200" i="0">
                  <a:latin typeface="Cambria Math" panose="02040503050406030204" pitchFamily="18" charset="0"/>
                </a:rPr>
                <a:t>𝑥 ̅  ̅</a:t>
              </a:r>
              <a:endParaRPr lang="en-US" sz="3200"/>
            </a:p>
          </xdr:txBody>
        </xdr:sp>
      </mc:Fallback>
    </mc:AlternateContent>
    <xdr:clientData/>
  </xdr:oneCellAnchor>
  <xdr:twoCellAnchor editAs="oneCell">
    <xdr:from>
      <xdr:col>15</xdr:col>
      <xdr:colOff>190500</xdr:colOff>
      <xdr:row>33</xdr:row>
      <xdr:rowOff>142875</xdr:rowOff>
    </xdr:from>
    <xdr:to>
      <xdr:col>20</xdr:col>
      <xdr:colOff>142138</xdr:colOff>
      <xdr:row>47</xdr:row>
      <xdr:rowOff>98880</xdr:rowOff>
    </xdr:to>
    <xdr:pic>
      <xdr:nvPicPr>
        <xdr:cNvPr id="11" name="Picture 10" descr="Sampling distribution of the F and t statistic - ANOVA">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89000" y="8905875"/>
          <a:ext cx="6714388" cy="4083505"/>
        </a:xfrm>
        <a:prstGeom prst="rect">
          <a:avLst/>
        </a:prstGeom>
        <a:solidFill>
          <a:schemeClr val="bg1"/>
        </a:solidFill>
      </xdr:spPr>
    </xdr:pic>
    <xdr:clientData/>
  </xdr:twoCellAnchor>
  <xdr:twoCellAnchor>
    <xdr:from>
      <xdr:col>17</xdr:col>
      <xdr:colOff>714375</xdr:colOff>
      <xdr:row>44</xdr:row>
      <xdr:rowOff>95250</xdr:rowOff>
    </xdr:from>
    <xdr:to>
      <xdr:col>18</xdr:col>
      <xdr:colOff>327025</xdr:colOff>
      <xdr:row>46</xdr:row>
      <xdr:rowOff>215899</xdr:rowOff>
    </xdr:to>
    <xdr:sp macro="" textlink="">
      <xdr:nvSpPr>
        <xdr:cNvPr id="12" name="4-Point Star 11"/>
        <xdr:cNvSpPr/>
      </xdr:nvSpPr>
      <xdr:spPr>
        <a:xfrm>
          <a:off x="17478375" y="12160250"/>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63500</xdr:colOff>
      <xdr:row>39</xdr:row>
      <xdr:rowOff>31750</xdr:rowOff>
    </xdr:from>
    <xdr:to>
      <xdr:col>18</xdr:col>
      <xdr:colOff>79375</xdr:colOff>
      <xdr:row>52</xdr:row>
      <xdr:rowOff>63500</xdr:rowOff>
    </xdr:to>
    <xdr:cxnSp macro="">
      <xdr:nvCxnSpPr>
        <xdr:cNvPr id="16" name="Straight Connector 15"/>
        <xdr:cNvCxnSpPr/>
      </xdr:nvCxnSpPr>
      <xdr:spPr>
        <a:xfrm>
          <a:off x="17748250" y="10668000"/>
          <a:ext cx="15875" cy="3254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254000</xdr:colOff>
      <xdr:row>41</xdr:row>
      <xdr:rowOff>47625</xdr:rowOff>
    </xdr:from>
    <xdr:to>
      <xdr:col>19</xdr:col>
      <xdr:colOff>809625</xdr:colOff>
      <xdr:row>43</xdr:row>
      <xdr:rowOff>15875</xdr:rowOff>
    </xdr:to>
    <xdr:sp macro="" textlink="">
      <xdr:nvSpPr>
        <xdr:cNvPr id="17" name="TextBox 16"/>
        <xdr:cNvSpPr txBox="1"/>
      </xdr:nvSpPr>
      <xdr:spPr>
        <a:xfrm>
          <a:off x="17938750" y="11255375"/>
          <a:ext cx="1793875"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twoCellAnchor>
    <xdr:from>
      <xdr:col>15</xdr:col>
      <xdr:colOff>1619251</xdr:colOff>
      <xdr:row>41</xdr:row>
      <xdr:rowOff>88900</xdr:rowOff>
    </xdr:from>
    <xdr:to>
      <xdr:col>17</xdr:col>
      <xdr:colOff>787401</xdr:colOff>
      <xdr:row>43</xdr:row>
      <xdr:rowOff>57150</xdr:rowOff>
    </xdr:to>
    <xdr:sp macro="" textlink="">
      <xdr:nvSpPr>
        <xdr:cNvPr id="18" name="TextBox 17"/>
        <xdr:cNvSpPr txBox="1"/>
      </xdr:nvSpPr>
      <xdr:spPr>
        <a:xfrm>
          <a:off x="15017751" y="11296650"/>
          <a:ext cx="25336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xdr:col>
      <xdr:colOff>879656</xdr:colOff>
      <xdr:row>38</xdr:row>
      <xdr:rowOff>11248</xdr:rowOff>
    </xdr:from>
    <xdr:to>
      <xdr:col>8</xdr:col>
      <xdr:colOff>15875</xdr:colOff>
      <xdr:row>43</xdr:row>
      <xdr:rowOff>15875</xdr:rowOff>
    </xdr:to>
    <xdr:sp macro="" textlink="">
      <xdr:nvSpPr>
        <xdr:cNvPr id="19" name="TextBox 18">
          <a:extLst>
            <a:ext uri="{FF2B5EF4-FFF2-40B4-BE49-F238E27FC236}">
              <a16:creationId xmlns:a16="http://schemas.microsoft.com/office/drawing/2014/main" id="{EA4EC31D-EAEF-4D49-AA7C-69CA1AEFCEE5}"/>
            </a:ext>
          </a:extLst>
        </xdr:cNvPr>
        <xdr:cNvSpPr txBox="1"/>
      </xdr:nvSpPr>
      <xdr:spPr>
        <a:xfrm>
          <a:off x="2102031" y="10456998"/>
          <a:ext cx="5851344" cy="1338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rPr>
            <a:t>There is evidence that at least one </a:t>
          </a:r>
          <a:r>
            <a:rPr lang="en-US" sz="3200" b="0" baseline="0">
              <a:solidFill>
                <a:schemeClr val="tx1"/>
              </a:solidFill>
            </a:rPr>
            <a:t>µi </a:t>
          </a:r>
          <a:r>
            <a:rPr lang="en-US" sz="2400" b="0" baseline="0">
              <a:solidFill>
                <a:schemeClr val="tx1"/>
              </a:solidFill>
            </a:rPr>
            <a:t>differs from the rest. Reject Ho.</a:t>
          </a:r>
          <a:endParaRPr lang="en-US" sz="2400" b="0" baseline="0">
            <a:solidFill>
              <a:schemeClr val="tx1"/>
            </a:solidFill>
            <a:latin typeface="Lucida Bright" panose="02040602050505020304" pitchFamily="18" charset="0"/>
          </a:endParaRPr>
        </a:p>
      </xdr:txBody>
    </xdr:sp>
    <xdr:clientData/>
  </xdr:twoCellAnchor>
  <xdr:twoCellAnchor>
    <xdr:from>
      <xdr:col>18</xdr:col>
      <xdr:colOff>111125</xdr:colOff>
      <xdr:row>27</xdr:row>
      <xdr:rowOff>206375</xdr:rowOff>
    </xdr:from>
    <xdr:to>
      <xdr:col>21</xdr:col>
      <xdr:colOff>269876</xdr:colOff>
      <xdr:row>45</xdr:row>
      <xdr:rowOff>111125</xdr:rowOff>
    </xdr:to>
    <xdr:cxnSp macro="">
      <xdr:nvCxnSpPr>
        <xdr:cNvPr id="21" name="Straight Arrow Connector 20"/>
        <xdr:cNvCxnSpPr/>
      </xdr:nvCxnSpPr>
      <xdr:spPr>
        <a:xfrm flipH="1">
          <a:off x="17795875" y="6873875"/>
          <a:ext cx="3810001" cy="55245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365125</xdr:colOff>
      <xdr:row>28</xdr:row>
      <xdr:rowOff>295275</xdr:rowOff>
    </xdr:from>
    <xdr:to>
      <xdr:col>19</xdr:col>
      <xdr:colOff>549277</xdr:colOff>
      <xdr:row>45</xdr:row>
      <xdr:rowOff>158750</xdr:rowOff>
    </xdr:to>
    <xdr:cxnSp macro="">
      <xdr:nvCxnSpPr>
        <xdr:cNvPr id="22" name="Straight Arrow Connector 21"/>
        <xdr:cNvCxnSpPr/>
      </xdr:nvCxnSpPr>
      <xdr:spPr>
        <a:xfrm flipH="1">
          <a:off x="19288125" y="7296150"/>
          <a:ext cx="184152" cy="5149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44</xdr:row>
      <xdr:rowOff>88900</xdr:rowOff>
    </xdr:from>
    <xdr:to>
      <xdr:col>19</xdr:col>
      <xdr:colOff>669925</xdr:colOff>
      <xdr:row>46</xdr:row>
      <xdr:rowOff>209549</xdr:rowOff>
    </xdr:to>
    <xdr:sp macro="" textlink="">
      <xdr:nvSpPr>
        <xdr:cNvPr id="20" name="4-Point Star 19"/>
        <xdr:cNvSpPr/>
      </xdr:nvSpPr>
      <xdr:spPr>
        <a:xfrm>
          <a:off x="19059525" y="1215390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4F774609-CF6D-4AA3-8931-F087BB3BB7A3}"/>
            </a:ext>
          </a:extLst>
        </xdr:cNvPr>
        <xdr:cNvSpPr/>
      </xdr:nvSpPr>
      <xdr:spPr>
        <a:xfrm>
          <a:off x="4271011" y="325482"/>
          <a:ext cx="67779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Chi-Square</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E9F507-A848-45E2-AE18-C5187422E693}"/>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3B54E850-3215-4D33-B723-EAFAEE7E97A8}"/>
            </a:ext>
          </a:extLst>
        </xdr:cNvPr>
        <xdr:cNvCxnSpPr/>
      </xdr:nvCxnSpPr>
      <xdr:spPr>
        <a:xfrm flipH="1">
          <a:off x="11811000" y="2026920"/>
          <a:ext cx="0" cy="114261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38281</xdr:colOff>
      <xdr:row>13</xdr:row>
      <xdr:rowOff>11249</xdr:rowOff>
    </xdr:from>
    <xdr:to>
      <xdr:col>29</xdr:col>
      <xdr:colOff>126365</xdr:colOff>
      <xdr:row>20</xdr:row>
      <xdr:rowOff>95250</xdr:rowOff>
    </xdr:to>
    <xdr:sp macro="" textlink="">
      <xdr:nvSpPr>
        <xdr:cNvPr id="7" name="TextBox 6">
          <a:extLst>
            <a:ext uri="{FF2B5EF4-FFF2-40B4-BE49-F238E27FC236}">
              <a16:creationId xmlns:a16="http://schemas.microsoft.com/office/drawing/2014/main" id="{16547957-7683-4A22-8F86-DE76D637CD4E}"/>
            </a:ext>
          </a:extLst>
        </xdr:cNvPr>
        <xdr:cNvSpPr txBox="1"/>
      </xdr:nvSpPr>
      <xdr:spPr>
        <a:xfrm>
          <a:off x="12198531" y="2487749"/>
          <a:ext cx="10168709" cy="1417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Critical Value: Formulas to More Functions to Statistical to CHISQ.INV(1-</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,df)</a:t>
          </a:r>
          <a:endParaRPr lang="en-US" sz="2800" baseline="0">
            <a:latin typeface="Lucida Bright" panose="02040602050505020304" pitchFamily="18" charset="0"/>
          </a:endParaRPr>
        </a:p>
      </xdr:txBody>
    </xdr:sp>
    <xdr:clientData/>
  </xdr:twoCellAnchor>
  <xdr:twoCellAnchor>
    <xdr:from>
      <xdr:col>1</xdr:col>
      <xdr:colOff>127000</xdr:colOff>
      <xdr:row>11</xdr:row>
      <xdr:rowOff>158750</xdr:rowOff>
    </xdr:from>
    <xdr:to>
      <xdr:col>12</xdr:col>
      <xdr:colOff>56334</xdr:colOff>
      <xdr:row>34</xdr:row>
      <xdr:rowOff>15875</xdr:rowOff>
    </xdr:to>
    <xdr:sp macro="" textlink="">
      <xdr:nvSpPr>
        <xdr:cNvPr id="10" name="TextBox 9">
          <a:extLst>
            <a:ext uri="{FF2B5EF4-FFF2-40B4-BE49-F238E27FC236}">
              <a16:creationId xmlns:a16="http://schemas.microsoft.com/office/drawing/2014/main" id="{EA4EC31D-EAEF-4D49-AA7C-69CA1AEFCEE5}"/>
            </a:ext>
          </a:extLst>
        </xdr:cNvPr>
        <xdr:cNvSpPr txBox="1"/>
      </xdr:nvSpPr>
      <xdr:spPr>
        <a:xfrm>
          <a:off x="730250" y="2254250"/>
          <a:ext cx="10375084" cy="4889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A commercial freezer must hold the selected temperature with little variation.</a:t>
          </a:r>
          <a:r>
            <a:rPr lang="en-US" sz="2400" b="0" i="0" u="none" strike="noStrike">
              <a:solidFill>
                <a:schemeClr val="dk1"/>
              </a:solidFill>
              <a:effectLst/>
              <a:latin typeface="Lucida Bright" panose="02040602050505020304" pitchFamily="18" charset="0"/>
              <a:ea typeface="+mn-ea"/>
              <a:cs typeface="+mn-cs"/>
            </a:rPr>
            <a:t> </a:t>
          </a:r>
        </a:p>
        <a:p>
          <a:endParaRPr lang="en-US" sz="2400" b="0" i="0" u="none" strike="noStrike">
            <a:solidFill>
              <a:schemeClr val="dk1"/>
            </a:solidFill>
            <a:effectLst/>
            <a:latin typeface="Lucida Bright" panose="02040602050505020304" pitchFamily="18" charset="0"/>
            <a:ea typeface="+mn-ea"/>
            <a:cs typeface="+mn-cs"/>
          </a:endParaRPr>
        </a:p>
        <a:p>
          <a:r>
            <a:rPr lang="en-US" sz="2400">
              <a:latin typeface="Lucida Bright" panose="02040602050505020304" pitchFamily="18" charset="0"/>
            </a:rPr>
            <a:t>Specifications call for a standard deviation</a:t>
          </a:r>
          <a:r>
            <a:rPr lang="en-US" sz="2400" baseline="0">
              <a:latin typeface="Lucida Bright" panose="02040602050505020304" pitchFamily="18" charset="0"/>
            </a:rPr>
            <a:t> of no more than 4 degrees (of the variance of 16 degrees). </a:t>
          </a:r>
        </a:p>
        <a:p>
          <a:endParaRPr lang="en-US" sz="2400" baseline="0">
            <a:latin typeface="Lucida Bright" panose="02040602050505020304" pitchFamily="18" charset="0"/>
          </a:endParaRPr>
        </a:p>
        <a:p>
          <a:r>
            <a:rPr lang="en-US" sz="2400" baseline="0">
              <a:latin typeface="Lucida Bright" panose="02040602050505020304" pitchFamily="18" charset="0"/>
            </a:rPr>
            <a:t>A sample of 16 freezers are tested and yields the sample variance of s =24</a:t>
          </a:r>
        </a:p>
        <a:p>
          <a:endParaRPr lang="en-US" sz="2400" baseline="0">
            <a:latin typeface="Lucida Bright" panose="02040602050505020304" pitchFamily="18" charset="0"/>
          </a:endParaRPr>
        </a:p>
        <a:p>
          <a:r>
            <a:rPr lang="en-US" sz="2400" b="0" baseline="0">
              <a:solidFill>
                <a:schemeClr val="tx1"/>
              </a:solidFill>
              <a:latin typeface="Lucida Bright" panose="02040602050505020304" pitchFamily="18" charset="0"/>
            </a:rPr>
            <a:t>Test to see whether the standard deviation specification is exceeded.</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Use </a:t>
          </a:r>
          <a:r>
            <a:rPr lang="el-GR" sz="2400" b="0" baseline="0">
              <a:solidFill>
                <a:schemeClr val="tx1"/>
              </a:solidFill>
              <a:latin typeface="Times New Roman" panose="02020603050405020304" pitchFamily="18" charset="0"/>
              <a:cs typeface="Times New Roman" panose="02020603050405020304" pitchFamily="18" charset="0"/>
            </a:rPr>
            <a:t>α</a:t>
          </a:r>
          <a:r>
            <a:rPr lang="en-US" sz="2400" b="0" baseline="0">
              <a:solidFill>
                <a:schemeClr val="tx1"/>
              </a:solidFill>
              <a:latin typeface="Lucida Bright" panose="02040602050505020304" pitchFamily="18" charset="0"/>
              <a:cs typeface="Times New Roman" panose="02020603050405020304" pitchFamily="18" charset="0"/>
            </a:rPr>
            <a:t> = 0.05</a:t>
          </a:r>
          <a:r>
            <a:rPr lang="en-US" sz="2400" b="0" baseline="0">
              <a:solidFill>
                <a:schemeClr val="tx1"/>
              </a:solidFill>
              <a:latin typeface="Lucida Bright" panose="02040602050505020304" pitchFamily="18" charset="0"/>
            </a:rPr>
            <a:t> </a:t>
          </a:r>
        </a:p>
      </xdr:txBody>
    </xdr:sp>
    <xdr:clientData/>
  </xdr:twoCellAnchor>
  <xdr:twoCellAnchor>
    <xdr:from>
      <xdr:col>14</xdr:col>
      <xdr:colOff>15875</xdr:colOff>
      <xdr:row>3</xdr:row>
      <xdr:rowOff>31750</xdr:rowOff>
    </xdr:from>
    <xdr:to>
      <xdr:col>20</xdr:col>
      <xdr:colOff>285750</xdr:colOff>
      <xdr:row>7</xdr:row>
      <xdr:rowOff>184150</xdr:rowOff>
    </xdr:to>
    <xdr:sp macro="" textlink="">
      <xdr:nvSpPr>
        <xdr:cNvPr id="11" name="Rectangle: Rounded Corners 5">
          <a:hlinkClick xmlns:r="http://schemas.openxmlformats.org/officeDocument/2006/relationships" r:id="rId2"/>
          <a:extLst>
            <a:ext uri="{FF2B5EF4-FFF2-40B4-BE49-F238E27FC236}">
              <a16:creationId xmlns:a16="http://schemas.microsoft.com/office/drawing/2014/main" id="{69CDD697-5535-4A66-B2DE-F4BD92327976}"/>
            </a:ext>
          </a:extLst>
        </xdr:cNvPr>
        <xdr:cNvSpPr/>
      </xdr:nvSpPr>
      <xdr:spPr>
        <a:xfrm>
          <a:off x="12477750" y="603250"/>
          <a:ext cx="4333875" cy="914400"/>
        </a:xfrm>
        <a:prstGeom prst="roundRect">
          <a:avLst/>
        </a:prstGeom>
        <a:solidFill>
          <a:schemeClr val="accent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13</xdr:col>
      <xdr:colOff>111306</xdr:colOff>
      <xdr:row>26</xdr:row>
      <xdr:rowOff>36649</xdr:rowOff>
    </xdr:from>
    <xdr:to>
      <xdr:col>24</xdr:col>
      <xdr:colOff>127000</xdr:colOff>
      <xdr:row>32</xdr:row>
      <xdr:rowOff>231775</xdr:rowOff>
    </xdr:to>
    <xdr:sp macro="" textlink="">
      <xdr:nvSpPr>
        <xdr:cNvPr id="8" name="TextBox 7">
          <a:extLst>
            <a:ext uri="{FF2B5EF4-FFF2-40B4-BE49-F238E27FC236}">
              <a16:creationId xmlns:a16="http://schemas.microsoft.com/office/drawing/2014/main" id="{16547957-7683-4A22-8F86-DE76D637CD4E}"/>
            </a:ext>
          </a:extLst>
        </xdr:cNvPr>
        <xdr:cNvSpPr txBox="1"/>
      </xdr:nvSpPr>
      <xdr:spPr>
        <a:xfrm>
          <a:off x="12271556" y="5338899"/>
          <a:ext cx="7080069" cy="1417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Find the Test Statistics: </a:t>
          </a:r>
        </a:p>
        <a:p>
          <a:r>
            <a:rPr lang="en-US" sz="2800" baseline="0">
              <a:latin typeface="Lucida Bright" panose="02040602050505020304" pitchFamily="18" charset="0"/>
            </a:rPr>
            <a:t>((n-1)* s)/(</a:t>
          </a:r>
          <a:r>
            <a:rPr lang="en-US" sz="2800" baseline="0">
              <a:latin typeface="Times New Roman" panose="02020603050405020304" pitchFamily="18" charset="0"/>
              <a:cs typeface="Times New Roman" panose="02020603050405020304" pitchFamily="18" charset="0"/>
            </a:rPr>
            <a:t>Ϭ^ 2) = ((16-1)*24)/16 =22.5</a:t>
          </a:r>
          <a:endParaRPr lang="en-US" sz="2800" baseline="0">
            <a:latin typeface="Lucida Bright" panose="02040602050505020304" pitchFamily="18" charset="0"/>
          </a:endParaRPr>
        </a:p>
      </xdr:txBody>
    </xdr:sp>
    <xdr:clientData/>
  </xdr:twoCellAnchor>
  <xdr:twoCellAnchor editAs="oneCell">
    <xdr:from>
      <xdr:col>16</xdr:col>
      <xdr:colOff>0</xdr:colOff>
      <xdr:row>37</xdr:row>
      <xdr:rowOff>0</xdr:rowOff>
    </xdr:from>
    <xdr:to>
      <xdr:col>26</xdr:col>
      <xdr:colOff>126263</xdr:colOff>
      <xdr:row>54</xdr:row>
      <xdr:rowOff>19505</xdr:rowOff>
    </xdr:to>
    <xdr:pic>
      <xdr:nvPicPr>
        <xdr:cNvPr id="12" name="Picture 11" descr="Sampling distribution of the F and t statistic - ANOVA">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43000" y="8397875"/>
          <a:ext cx="6714388" cy="4083505"/>
        </a:xfrm>
        <a:prstGeom prst="rect">
          <a:avLst/>
        </a:prstGeom>
        <a:solidFill>
          <a:schemeClr val="bg1"/>
        </a:solidFill>
      </xdr:spPr>
    </xdr:pic>
    <xdr:clientData/>
  </xdr:twoCellAnchor>
  <xdr:twoCellAnchor>
    <xdr:from>
      <xdr:col>21</xdr:col>
      <xdr:colOff>127000</xdr:colOff>
      <xdr:row>49</xdr:row>
      <xdr:rowOff>111125</xdr:rowOff>
    </xdr:from>
    <xdr:to>
      <xdr:col>21</xdr:col>
      <xdr:colOff>660400</xdr:colOff>
      <xdr:row>52</xdr:row>
      <xdr:rowOff>104774</xdr:rowOff>
    </xdr:to>
    <xdr:sp macro="" textlink="">
      <xdr:nvSpPr>
        <xdr:cNvPr id="13" name="4-Point Star 12"/>
        <xdr:cNvSpPr/>
      </xdr:nvSpPr>
      <xdr:spPr>
        <a:xfrm>
          <a:off x="17208500" y="1162050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25400</xdr:colOff>
      <xdr:row>49</xdr:row>
      <xdr:rowOff>120650</xdr:rowOff>
    </xdr:from>
    <xdr:to>
      <xdr:col>23</xdr:col>
      <xdr:colOff>558800</xdr:colOff>
      <xdr:row>52</xdr:row>
      <xdr:rowOff>114299</xdr:rowOff>
    </xdr:to>
    <xdr:sp macro="" textlink="">
      <xdr:nvSpPr>
        <xdr:cNvPr id="14" name="4-Point Star 13"/>
        <xdr:cNvSpPr/>
      </xdr:nvSpPr>
      <xdr:spPr>
        <a:xfrm>
          <a:off x="18646775" y="11630025"/>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269875</xdr:colOff>
      <xdr:row>42</xdr:row>
      <xdr:rowOff>158750</xdr:rowOff>
    </xdr:from>
    <xdr:to>
      <xdr:col>23</xdr:col>
      <xdr:colOff>285750</xdr:colOff>
      <xdr:row>57</xdr:row>
      <xdr:rowOff>174625</xdr:rowOff>
    </xdr:to>
    <xdr:cxnSp macro="">
      <xdr:nvCxnSpPr>
        <xdr:cNvPr id="9" name="Straight Connector 8"/>
        <xdr:cNvCxnSpPr/>
      </xdr:nvCxnSpPr>
      <xdr:spPr>
        <a:xfrm>
          <a:off x="18891250" y="9874250"/>
          <a:ext cx="15875" cy="3333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422275</xdr:colOff>
      <xdr:row>29</xdr:row>
      <xdr:rowOff>438150</xdr:rowOff>
    </xdr:from>
    <xdr:to>
      <xdr:col>23</xdr:col>
      <xdr:colOff>241300</xdr:colOff>
      <xdr:row>31</xdr:row>
      <xdr:rowOff>225424</xdr:rowOff>
    </xdr:to>
    <xdr:sp macro="" textlink="">
      <xdr:nvSpPr>
        <xdr:cNvPr id="18" name="4-Point Star 17"/>
        <xdr:cNvSpPr/>
      </xdr:nvSpPr>
      <xdr:spPr>
        <a:xfrm>
          <a:off x="18329275" y="6311900"/>
          <a:ext cx="533400" cy="565149"/>
        </a:xfrm>
        <a:prstGeom prst="star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38281</xdr:colOff>
      <xdr:row>13</xdr:row>
      <xdr:rowOff>11249</xdr:rowOff>
    </xdr:from>
    <xdr:to>
      <xdr:col>13</xdr:col>
      <xdr:colOff>54156</xdr:colOff>
      <xdr:row>28</xdr:row>
      <xdr:rowOff>138249</xdr:rowOff>
    </xdr:to>
    <xdr:cxnSp macro="">
      <xdr:nvCxnSpPr>
        <xdr:cNvPr id="19" name="Straight Connector 18"/>
        <xdr:cNvCxnSpPr/>
      </xdr:nvCxnSpPr>
      <xdr:spPr>
        <a:xfrm>
          <a:off x="12198531" y="2487749"/>
          <a:ext cx="15875" cy="3333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542925</xdr:colOff>
      <xdr:row>16</xdr:row>
      <xdr:rowOff>114300</xdr:rowOff>
    </xdr:from>
    <xdr:to>
      <xdr:col>23</xdr:col>
      <xdr:colOff>361950</xdr:colOff>
      <xdr:row>19</xdr:row>
      <xdr:rowOff>107949</xdr:rowOff>
    </xdr:to>
    <xdr:sp macro="" textlink="">
      <xdr:nvSpPr>
        <xdr:cNvPr id="20" name="4-Point Star 19"/>
        <xdr:cNvSpPr/>
      </xdr:nvSpPr>
      <xdr:spPr>
        <a:xfrm>
          <a:off x="18449925" y="3162300"/>
          <a:ext cx="533400" cy="565149"/>
        </a:xfrm>
        <a:prstGeom prst="star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216081</xdr:colOff>
      <xdr:row>40</xdr:row>
      <xdr:rowOff>14424</xdr:rowOff>
    </xdr:from>
    <xdr:to>
      <xdr:col>12</xdr:col>
      <xdr:colOff>31750</xdr:colOff>
      <xdr:row>46</xdr:row>
      <xdr:rowOff>241300</xdr:rowOff>
    </xdr:to>
    <xdr:sp macro="" textlink="">
      <xdr:nvSpPr>
        <xdr:cNvPr id="21" name="TextBox 20">
          <a:extLst>
            <a:ext uri="{FF2B5EF4-FFF2-40B4-BE49-F238E27FC236}">
              <a16:creationId xmlns:a16="http://schemas.microsoft.com/office/drawing/2014/main" id="{16547957-7683-4A22-8F86-DE76D637CD4E}"/>
            </a:ext>
          </a:extLst>
        </xdr:cNvPr>
        <xdr:cNvSpPr txBox="1"/>
      </xdr:nvSpPr>
      <xdr:spPr>
        <a:xfrm>
          <a:off x="819331" y="9158424"/>
          <a:ext cx="10261419" cy="18143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Lucida Bright" panose="02040602050505020304" pitchFamily="18" charset="0"/>
            </a:rPr>
            <a:t>There is no significant evidence that</a:t>
          </a:r>
        </a:p>
        <a:p>
          <a:r>
            <a:rPr lang="en-US" sz="2800" baseline="0">
              <a:latin typeface="Lucida Bright" panose="02040602050505020304" pitchFamily="18" charset="0"/>
            </a:rPr>
            <a:t>at the </a:t>
          </a:r>
          <a:r>
            <a:rPr lang="el-GR" sz="2800" baseline="0">
              <a:latin typeface="Times New Roman" panose="02020603050405020304" pitchFamily="18" charset="0"/>
              <a:cs typeface="Times New Roman" panose="02020603050405020304" pitchFamily="18" charset="0"/>
            </a:rPr>
            <a:t>α</a:t>
          </a:r>
          <a:r>
            <a:rPr lang="en-US" sz="2800" baseline="0">
              <a:latin typeface="Lucida Bright" panose="02040602050505020304" pitchFamily="18" charset="0"/>
              <a:cs typeface="Times New Roman" panose="02020603050405020304" pitchFamily="18" charset="0"/>
            </a:rPr>
            <a:t> = 0.05 level that the standard deviation specification is exceeded.</a:t>
          </a:r>
          <a:endParaRPr lang="en-US" sz="2800" baseline="0">
            <a:latin typeface="Lucida Bright" panose="02040602050505020304" pitchFamily="18" charset="0"/>
          </a:endParaRPr>
        </a:p>
      </xdr:txBody>
    </xdr:sp>
    <xdr:clientData/>
  </xdr:twoCellAnchor>
  <xdr:twoCellAnchor>
    <xdr:from>
      <xdr:col>21</xdr:col>
      <xdr:colOff>460375</xdr:colOff>
      <xdr:row>31</xdr:row>
      <xdr:rowOff>31750</xdr:rowOff>
    </xdr:from>
    <xdr:to>
      <xdr:col>22</xdr:col>
      <xdr:colOff>682625</xdr:colOff>
      <xdr:row>50</xdr:row>
      <xdr:rowOff>142875</xdr:rowOff>
    </xdr:to>
    <xdr:cxnSp macro="">
      <xdr:nvCxnSpPr>
        <xdr:cNvPr id="6" name="Straight Arrow Connector 5"/>
        <xdr:cNvCxnSpPr/>
      </xdr:nvCxnSpPr>
      <xdr:spPr>
        <a:xfrm flipH="1">
          <a:off x="17541875" y="6683375"/>
          <a:ext cx="1047750" cy="5159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17</xdr:row>
      <xdr:rowOff>111125</xdr:rowOff>
    </xdr:from>
    <xdr:to>
      <xdr:col>23</xdr:col>
      <xdr:colOff>285750</xdr:colOff>
      <xdr:row>51</xdr:row>
      <xdr:rowOff>0</xdr:rowOff>
    </xdr:to>
    <xdr:cxnSp macro="">
      <xdr:nvCxnSpPr>
        <xdr:cNvPr id="22" name="Straight Arrow Connector 21"/>
        <xdr:cNvCxnSpPr/>
      </xdr:nvCxnSpPr>
      <xdr:spPr>
        <a:xfrm>
          <a:off x="18764250" y="3349625"/>
          <a:ext cx="142875" cy="8540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44</xdr:row>
      <xdr:rowOff>142875</xdr:rowOff>
    </xdr:from>
    <xdr:to>
      <xdr:col>22</xdr:col>
      <xdr:colOff>612775</xdr:colOff>
      <xdr:row>46</xdr:row>
      <xdr:rowOff>238125</xdr:rowOff>
    </xdr:to>
    <xdr:sp macro="" textlink="">
      <xdr:nvSpPr>
        <xdr:cNvPr id="24" name="TextBox 23"/>
        <xdr:cNvSpPr txBox="1"/>
      </xdr:nvSpPr>
      <xdr:spPr>
        <a:xfrm>
          <a:off x="15986125" y="10429875"/>
          <a:ext cx="25336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Do not Reject Ho</a:t>
          </a:r>
        </a:p>
      </xdr:txBody>
    </xdr:sp>
    <xdr:clientData/>
  </xdr:twoCellAnchor>
  <xdr:twoCellAnchor>
    <xdr:from>
      <xdr:col>23</xdr:col>
      <xdr:colOff>444500</xdr:colOff>
      <xdr:row>44</xdr:row>
      <xdr:rowOff>200025</xdr:rowOff>
    </xdr:from>
    <xdr:to>
      <xdr:col>25</xdr:col>
      <xdr:colOff>590550</xdr:colOff>
      <xdr:row>46</xdr:row>
      <xdr:rowOff>295275</xdr:rowOff>
    </xdr:to>
    <xdr:sp macro="" textlink="">
      <xdr:nvSpPr>
        <xdr:cNvPr id="25" name="TextBox 24"/>
        <xdr:cNvSpPr txBox="1"/>
      </xdr:nvSpPr>
      <xdr:spPr>
        <a:xfrm>
          <a:off x="19065875" y="10487025"/>
          <a:ext cx="13525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Reject Ho</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4F774609-CF6D-4AA3-8931-F087BB3BB7A3}"/>
            </a:ext>
          </a:extLst>
        </xdr:cNvPr>
        <xdr:cNvSpPr/>
      </xdr:nvSpPr>
      <xdr:spPr>
        <a:xfrm>
          <a:off x="4271011" y="325482"/>
          <a:ext cx="6158864"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Index</a:t>
          </a:r>
          <a:r>
            <a:rPr lang="en-US" sz="3200" b="1" baseline="0">
              <a:solidFill>
                <a:srgbClr val="FF0000"/>
              </a:solidFill>
              <a:latin typeface="Lucida Bright" panose="02040602050505020304" pitchFamily="18" charset="0"/>
            </a:rPr>
            <a:t> Problem 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EA4EC31D-EAEF-4D49-AA7C-69CA1AEFCEE5}"/>
            </a:ext>
          </a:extLst>
        </xdr:cNvPr>
        <xdr:cNvSpPr txBox="1"/>
      </xdr:nvSpPr>
      <xdr:spPr>
        <a:xfrm>
          <a:off x="892356" y="1922599"/>
          <a:ext cx="954323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The AC is considering purchasing a small textile mill in North Carolina. The present mill owners are stressing as a positive attribute the mill's rapid sales growth over the past 10 years.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endParaRPr lang="en-US" sz="2000">
            <a:latin typeface="Lucida Bright" panose="02040602050505020304" pitchFamily="18" charset="0"/>
          </a:endParaRPr>
        </a:p>
        <a:p>
          <a:r>
            <a:rPr lang="en-US" sz="2000">
              <a:latin typeface="Lucida Bright" panose="02040602050505020304" pitchFamily="18" charset="0"/>
            </a:rPr>
            <a:t>a) Convert</a:t>
          </a:r>
          <a:r>
            <a:rPr lang="en-US" sz="2000" baseline="0">
              <a:latin typeface="Lucida Bright" panose="02040602050505020304" pitchFamily="18" charset="0"/>
            </a:rPr>
            <a:t> the sales data to Index numbers.</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E9F507-A848-45E2-AE18-C5187422E693}"/>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3B54E850-3215-4D33-B723-EAFAEE7E97A8}"/>
            </a:ext>
          </a:extLst>
        </xdr:cNvPr>
        <xdr:cNvCxnSpPr/>
      </xdr:nvCxnSpPr>
      <xdr:spPr>
        <a:xfrm flipH="1">
          <a:off x="11191875" y="2026920"/>
          <a:ext cx="0" cy="110737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69CDD697-5535-4A66-B2DE-F4BD92327976}"/>
            </a:ext>
          </a:extLst>
        </xdr:cNvPr>
        <xdr:cNvSpPr/>
      </xdr:nvSpPr>
      <xdr:spPr>
        <a:xfrm>
          <a:off x="11845924" y="762000"/>
          <a:ext cx="193040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212906</xdr:colOff>
      <xdr:row>35</xdr:row>
      <xdr:rowOff>312874</xdr:rowOff>
    </xdr:from>
    <xdr:to>
      <xdr:col>11</xdr:col>
      <xdr:colOff>983615</xdr:colOff>
      <xdr:row>43</xdr:row>
      <xdr:rowOff>88900</xdr:rowOff>
    </xdr:to>
    <xdr:sp macro="" textlink="">
      <xdr:nvSpPr>
        <xdr:cNvPr id="7" name="TextBox 6">
          <a:extLst>
            <a:ext uri="{FF2B5EF4-FFF2-40B4-BE49-F238E27FC236}">
              <a16:creationId xmlns:a16="http://schemas.microsoft.com/office/drawing/2014/main" id="{16547957-7683-4A22-8F86-DE76D637CD4E}"/>
            </a:ext>
          </a:extLst>
        </xdr:cNvPr>
        <xdr:cNvSpPr txBox="1"/>
      </xdr:nvSpPr>
      <xdr:spPr>
        <a:xfrm>
          <a:off x="816156" y="8282124"/>
          <a:ext cx="101687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Determine the percentage change in sales between 2010 and 2017.</a:t>
          </a:r>
        </a:p>
        <a:p>
          <a:endParaRPr lang="en-US" sz="2000" baseline="0">
            <a:latin typeface="Lucida Bright" panose="02040602050505020304" pitchFamily="18" charset="0"/>
          </a:endParaRPr>
        </a:p>
        <a:p>
          <a:r>
            <a:rPr lang="en-US" sz="2000" baseline="0">
              <a:latin typeface="Lucida Bright" panose="02040602050505020304" pitchFamily="18" charset="0"/>
            </a:rPr>
            <a:t>c) Calculate the actual percentage growth in sales between years 2018 and 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112033</xdr:colOff>
      <xdr:row>3</xdr:row>
      <xdr:rowOff>11339</xdr:rowOff>
    </xdr:from>
    <xdr:to>
      <xdr:col>34</xdr:col>
      <xdr:colOff>276225</xdr:colOff>
      <xdr:row>10</xdr:row>
      <xdr:rowOff>130175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9256033" y="582839"/>
          <a:ext cx="8088992"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C00000"/>
              </a:solidFill>
              <a:latin typeface="Lucida Bright" panose="02040602050505020304" pitchFamily="18" charset="0"/>
            </a:rPr>
            <a:t>Business</a:t>
          </a:r>
          <a:r>
            <a:rPr lang="en-US" sz="4000" b="1" baseline="0">
              <a:solidFill>
                <a:srgbClr val="C00000"/>
              </a:solidFill>
              <a:latin typeface="Lucida Bright" panose="02040602050505020304" pitchFamily="18" charset="0"/>
            </a:rPr>
            <a:t> Analytics</a:t>
          </a:r>
          <a:endParaRPr lang="en-US" sz="4000" b="1">
            <a:solidFill>
              <a:srgbClr val="C00000"/>
            </a:solidFill>
            <a:latin typeface="Lucida Bright" panose="02040602050505020304" pitchFamily="18" charset="0"/>
          </a:endParaRPr>
        </a:p>
      </xdr:txBody>
    </xdr:sp>
    <xdr:clientData/>
  </xdr:twoCellAnchor>
  <xdr:twoCellAnchor>
    <xdr:from>
      <xdr:col>25</xdr:col>
      <xdr:colOff>604160</xdr:colOff>
      <xdr:row>60</xdr:row>
      <xdr:rowOff>86179</xdr:rowOff>
    </xdr:from>
    <xdr:to>
      <xdr:col>31</xdr:col>
      <xdr:colOff>429989</xdr:colOff>
      <xdr:row>67</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5844160" y="115161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21</xdr:col>
      <xdr:colOff>571500</xdr:colOff>
      <xdr:row>23</xdr:row>
      <xdr:rowOff>76653</xdr:rowOff>
    </xdr:from>
    <xdr:to>
      <xdr:col>34</xdr:col>
      <xdr:colOff>438150</xdr:colOff>
      <xdr:row>53</xdr:row>
      <xdr:rowOff>152400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13373100" y="4458153"/>
          <a:ext cx="7791450" cy="57907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3</a:t>
          </a:r>
        </a:p>
        <a:p>
          <a:pPr algn="ctr"/>
          <a:endParaRPr lang="en-US" sz="4000" b="1" baseline="0">
            <a:solidFill>
              <a:srgbClr val="C00000"/>
            </a:solidFill>
            <a:latin typeface="Lucida Bright" panose="02040602050505020304" pitchFamily="18" charset="0"/>
          </a:endParaRPr>
        </a:p>
        <a:p>
          <a:pPr algn="ctr"/>
          <a:r>
            <a:rPr lang="en-US" sz="5400" b="1" baseline="0">
              <a:solidFill>
                <a:schemeClr val="accent1">
                  <a:lumMod val="50000"/>
                </a:schemeClr>
              </a:solidFill>
              <a:latin typeface="Lucida Bright" panose="02040602050505020304" pitchFamily="18" charset="0"/>
            </a:rPr>
            <a:t>Sample Problems</a:t>
          </a:r>
        </a:p>
        <a:p>
          <a:pPr algn="ctr"/>
          <a:r>
            <a:rPr lang="en-US" sz="5400" b="1" baseline="0">
              <a:solidFill>
                <a:schemeClr val="accent3">
                  <a:lumMod val="50000"/>
                </a:schemeClr>
              </a:solidFill>
              <a:latin typeface="Lucida Bright" panose="02040602050505020304" pitchFamily="18" charset="0"/>
            </a:rPr>
            <a:t>Set 3</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11/18/21</a:t>
          </a:r>
          <a:endParaRPr lang="en-US" sz="3600" b="1">
            <a:solidFill>
              <a:schemeClr val="tx2">
                <a:lumMod val="50000"/>
              </a:schemeClr>
            </a:solidFill>
            <a:latin typeface="Lucida Bright" panose="02040602050505020304" pitchFamily="18" charset="0"/>
          </a:endParaRPr>
        </a:p>
      </xdr:txBody>
    </xdr:sp>
    <xdr:clientData/>
  </xdr:twoCellAnchor>
  <xdr:twoCellAnchor>
    <xdr:from>
      <xdr:col>25</xdr:col>
      <xdr:colOff>73935</xdr:colOff>
      <xdr:row>13</xdr:row>
      <xdr:rowOff>98879</xdr:rowOff>
    </xdr:from>
    <xdr:to>
      <xdr:col>30</xdr:col>
      <xdr:colOff>509364</xdr:colOff>
      <xdr:row>20</xdr:row>
      <xdr:rowOff>53975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5313935" y="25753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2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3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3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4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38</xdr:row>
      <xdr:rowOff>158750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765628" y="2205446"/>
          <a:ext cx="8869227" cy="6430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6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5" name="TextBox 4">
          <a:extLst>
            <a:ext uri="{FF2B5EF4-FFF2-40B4-BE49-F238E27FC236}">
              <a16:creationId xmlns:a16="http://schemas.microsoft.com/office/drawing/2014/main" id="{00000000-0008-0000-2600-000005000000}"/>
            </a:ext>
          </a:extLst>
        </xdr:cNvPr>
        <xdr:cNvSpPr txBox="1"/>
      </xdr:nvSpPr>
      <xdr:spPr>
        <a:xfrm>
          <a:off x="10922001" y="8921750"/>
          <a:ext cx="962025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7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7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7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7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8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9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9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9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D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A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A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A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A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407399</xdr:colOff>
      <xdr:row>3</xdr:row>
      <xdr:rowOff>89352</xdr:rowOff>
    </xdr:from>
    <xdr:to>
      <xdr:col>29</xdr:col>
      <xdr:colOff>428625</xdr:colOff>
      <xdr:row>12</xdr:row>
      <xdr:rowOff>63500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10059399" y="660852"/>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324 </a:t>
          </a:r>
          <a:r>
            <a:rPr lang="en-US" sz="4000" b="1" baseline="0">
              <a:solidFill>
                <a:schemeClr val="accent3">
                  <a:lumMod val="50000"/>
                </a:schemeClr>
              </a:solidFill>
              <a:latin typeface="Lucida Bright" panose="02040602050505020304" pitchFamily="18" charset="0"/>
            </a:rPr>
            <a:t>Test 3</a:t>
          </a:r>
        </a:p>
        <a:p>
          <a:pPr algn="ctr"/>
          <a:r>
            <a:rPr lang="en-US" sz="4000" b="1" baseline="0">
              <a:solidFill>
                <a:schemeClr val="tx2">
                  <a:lumMod val="50000"/>
                </a:schemeClr>
              </a:solidFill>
              <a:latin typeface="Lucida Bright" panose="02040602050505020304" pitchFamily="18" charset="0"/>
            </a:rPr>
            <a:t> Sample Problems</a:t>
          </a:r>
        </a:p>
        <a:p>
          <a:pPr algn="ctr"/>
          <a:r>
            <a:rPr lang="en-US" sz="4000" b="1" baseline="0">
              <a:solidFill>
                <a:schemeClr val="tx2">
                  <a:lumMod val="50000"/>
                </a:schemeClr>
              </a:solidFill>
              <a:latin typeface="Lucida Bright" panose="02040602050505020304" pitchFamily="18" charset="0"/>
            </a:rPr>
            <a:t>Set 3 </a:t>
          </a:r>
          <a:endParaRPr lang="en-US" sz="4000">
            <a:solidFill>
              <a:schemeClr val="tx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573949</xdr:colOff>
      <xdr:row>26</xdr:row>
      <xdr:rowOff>78738</xdr:rowOff>
    </xdr:from>
    <xdr:to>
      <xdr:col>27</xdr:col>
      <xdr:colOff>223792</xdr:colOff>
      <xdr:row>32</xdr:row>
      <xdr:rowOff>142875</xdr:rowOff>
    </xdr:to>
    <xdr:sp macro="" textlink="">
      <xdr:nvSpPr>
        <xdr:cNvPr id="15" name="Rounded Rectangle 2">
          <a:hlinkClick xmlns:r="http://schemas.openxmlformats.org/officeDocument/2006/relationships" r:id="rId3"/>
          <a:extLst>
            <a:ext uri="{FF2B5EF4-FFF2-40B4-BE49-F238E27FC236}">
              <a16:creationId xmlns:a16="http://schemas.microsoft.com/office/drawing/2014/main" id="{3DE934A3-3DEF-45B4-B5BA-CEE4F67B5FDC}"/>
            </a:ext>
          </a:extLst>
        </xdr:cNvPr>
        <xdr:cNvSpPr/>
      </xdr:nvSpPr>
      <xdr:spPr>
        <a:xfrm>
          <a:off x="12035699" y="5031738"/>
          <a:ext cx="4475843" cy="12071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Chi-</a:t>
          </a:r>
          <a:r>
            <a:rPr lang="en-US" sz="3200" b="1" baseline="0">
              <a:solidFill>
                <a:schemeClr val="accent2">
                  <a:lumMod val="50000"/>
                </a:schemeClr>
              </a:solidFill>
              <a:latin typeface="Lucida Bright" panose="02040602050505020304" pitchFamily="18" charset="0"/>
            </a:rPr>
            <a:t> Square</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19</xdr:col>
      <xdr:colOff>428625</xdr:colOff>
      <xdr:row>17</xdr:row>
      <xdr:rowOff>15875</xdr:rowOff>
    </xdr:from>
    <xdr:to>
      <xdr:col>27</xdr:col>
      <xdr:colOff>78468</xdr:colOff>
      <xdr:row>23</xdr:row>
      <xdr:rowOff>80012</xdr:rowOff>
    </xdr:to>
    <xdr:sp macro="" textlink="">
      <xdr:nvSpPr>
        <xdr:cNvPr id="16" name="Rounded Rectangle 2">
          <a:hlinkClick xmlns:r="http://schemas.openxmlformats.org/officeDocument/2006/relationships" r:id="rId4"/>
          <a:extLst>
            <a:ext uri="{FF2B5EF4-FFF2-40B4-BE49-F238E27FC236}">
              <a16:creationId xmlns:a16="http://schemas.microsoft.com/office/drawing/2014/main" id="{3DE934A3-3DEF-45B4-B5BA-CEE4F67B5FDC}"/>
            </a:ext>
          </a:extLst>
        </xdr:cNvPr>
        <xdr:cNvSpPr/>
      </xdr:nvSpPr>
      <xdr:spPr>
        <a:xfrm>
          <a:off x="11890375" y="3254375"/>
          <a:ext cx="4475843" cy="12071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ANOVA</a:t>
          </a:r>
        </a:p>
      </xdr:txBody>
    </xdr:sp>
    <xdr:clientData/>
  </xdr:twoCellAnchor>
  <xdr:twoCellAnchor>
    <xdr:from>
      <xdr:col>19</xdr:col>
      <xdr:colOff>508000</xdr:colOff>
      <xdr:row>36</xdr:row>
      <xdr:rowOff>0</xdr:rowOff>
    </xdr:from>
    <xdr:to>
      <xdr:col>27</xdr:col>
      <xdr:colOff>381000</xdr:colOff>
      <xdr:row>42</xdr:row>
      <xdr:rowOff>64137</xdr:rowOff>
    </xdr:to>
    <xdr:sp macro="" textlink="">
      <xdr:nvSpPr>
        <xdr:cNvPr id="19" name="Rounded Rectangle 2">
          <a:hlinkClick xmlns:r="http://schemas.openxmlformats.org/officeDocument/2006/relationships" r:id="rId5"/>
          <a:extLst>
            <a:ext uri="{FF2B5EF4-FFF2-40B4-BE49-F238E27FC236}">
              <a16:creationId xmlns:a16="http://schemas.microsoft.com/office/drawing/2014/main" id="{3DE934A3-3DEF-45B4-B5BA-CEE4F67B5FDC}"/>
            </a:ext>
          </a:extLst>
        </xdr:cNvPr>
        <xdr:cNvSpPr/>
      </xdr:nvSpPr>
      <xdr:spPr>
        <a:xfrm>
          <a:off x="11969750" y="6858000"/>
          <a:ext cx="4699000" cy="12071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a:t>
          </a:r>
          <a:r>
            <a:rPr lang="en-US" sz="3200" b="1" baseline="0">
              <a:solidFill>
                <a:schemeClr val="accent2">
                  <a:lumMod val="50000"/>
                </a:schemeClr>
              </a:solidFill>
              <a:latin typeface="Lucida Bright" panose="02040602050505020304" pitchFamily="18" charset="0"/>
            </a:rPr>
            <a:t> Distribution</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B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B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C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C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C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C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C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C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D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D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D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D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D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D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D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D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D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D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D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E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E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E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E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E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E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E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E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E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E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E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F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F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F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F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F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F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F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F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F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F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F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F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F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273844</xdr:colOff>
      <xdr:row>8</xdr:row>
      <xdr:rowOff>119063</xdr:rowOff>
    </xdr:from>
    <xdr:to>
      <xdr:col>19</xdr:col>
      <xdr:colOff>1120934</xdr:colOff>
      <xdr:row>21</xdr:row>
      <xdr:rowOff>15875</xdr:rowOff>
    </xdr:to>
    <xdr:sp macro="" textlink="">
      <xdr:nvSpPr>
        <xdr:cNvPr id="18" name="TextBox 17">
          <a:extLst>
            <a:ext uri="{FF2B5EF4-FFF2-40B4-BE49-F238E27FC236}">
              <a16:creationId xmlns:a16="http://schemas.microsoft.com/office/drawing/2014/main" id="{F676E885-ABAC-48C6-83CC-822668015F4D}"/>
            </a:ext>
          </a:extLst>
        </xdr:cNvPr>
        <xdr:cNvSpPr txBox="1"/>
      </xdr:nvSpPr>
      <xdr:spPr>
        <a:xfrm>
          <a:off x="2712244" y="1643063"/>
          <a:ext cx="11067415" cy="2373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rPr>
            <a:t>Given the following vector of state probabilities and the accompanying matrix of transition</a:t>
          </a:r>
          <a:r>
            <a:rPr lang="en-US" sz="2400" baseline="0">
              <a:latin typeface="Lucida Bright" panose="02040602050505020304" pitchFamily="18" charset="0"/>
            </a:rPr>
            <a:t> probabilities calculate which store will cosistently gain market share over the next  two time periods. </a:t>
          </a:r>
        </a:p>
        <a:p>
          <a:endParaRPr lang="en-US" sz="2400" baseline="0">
            <a:latin typeface="Lucida Bright" panose="02040602050505020304" pitchFamily="18" charset="0"/>
          </a:endParaRPr>
        </a:p>
        <a:p>
          <a:r>
            <a:rPr lang="en-US" sz="2400" baseline="0">
              <a:latin typeface="Lucida Bright" panose="02040602050505020304" pitchFamily="18" charset="0"/>
            </a:rPr>
            <a:t>Select: A, B, C.</a:t>
          </a:r>
          <a:endParaRPr lang="en-US" sz="24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20" name="Left Arrow 3">
          <a:hlinkClick xmlns:r="http://schemas.openxmlformats.org/officeDocument/2006/relationships" r:id="rId1"/>
          <a:extLst>
            <a:ext uri="{FF2B5EF4-FFF2-40B4-BE49-F238E27FC236}">
              <a16:creationId xmlns:a16="http://schemas.microsoft.com/office/drawing/2014/main" id="{EBA6EFE8-411D-49A2-902B-D45E28C6F7E9}"/>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52</xdr:row>
      <xdr:rowOff>126817</xdr:rowOff>
    </xdr:from>
    <xdr:to>
      <xdr:col>14</xdr:col>
      <xdr:colOff>571951</xdr:colOff>
      <xdr:row>59</xdr:row>
      <xdr:rowOff>111125</xdr:rowOff>
    </xdr:to>
    <xdr:sp macro="" textlink="">
      <xdr:nvSpPr>
        <xdr:cNvPr id="22" name="Right Brace 21">
          <a:extLst>
            <a:ext uri="{FF2B5EF4-FFF2-40B4-BE49-F238E27FC236}">
              <a16:creationId xmlns:a16="http://schemas.microsoft.com/office/drawing/2014/main" id="{2C92B0C7-0D32-4CCF-8847-C1369F45958B}"/>
            </a:ext>
          </a:extLst>
        </xdr:cNvPr>
        <xdr:cNvSpPr/>
      </xdr:nvSpPr>
      <xdr:spPr>
        <a:xfrm rot="10800000" flipV="1">
          <a:off x="8587466" y="10023292"/>
          <a:ext cx="518885" cy="12606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23" name="Straight Connector 22">
          <a:extLst>
            <a:ext uri="{FF2B5EF4-FFF2-40B4-BE49-F238E27FC236}">
              <a16:creationId xmlns:a16="http://schemas.microsoft.com/office/drawing/2014/main" id="{F3261098-713B-4C91-806F-28B09F860060}"/>
            </a:ext>
          </a:extLst>
        </xdr:cNvPr>
        <xdr:cNvCxnSpPr/>
      </xdr:nvCxnSpPr>
      <xdr:spPr>
        <a:xfrm flipV="1">
          <a:off x="2090737" y="8510270"/>
          <a:ext cx="1751933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24" name="Rounded Rectangular Callout 14">
          <a:extLst>
            <a:ext uri="{FF2B5EF4-FFF2-40B4-BE49-F238E27FC236}">
              <a16:creationId xmlns:a16="http://schemas.microsoft.com/office/drawing/2014/main" id="{998D1FF5-43BC-4A23-B9D1-005F0DEDDC2F}"/>
            </a:ext>
          </a:extLst>
        </xdr:cNvPr>
        <xdr:cNvSpPr/>
      </xdr:nvSpPr>
      <xdr:spPr>
        <a:xfrm>
          <a:off x="5055394" y="5635625"/>
          <a:ext cx="256256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a:t>
          </a:r>
        </a:p>
      </xdr:txBody>
    </xdr:sp>
    <xdr:clientData/>
  </xdr:twoCellAnchor>
  <xdr:twoCellAnchor>
    <xdr:from>
      <xdr:col>8</xdr:col>
      <xdr:colOff>571500</xdr:colOff>
      <xdr:row>51</xdr:row>
      <xdr:rowOff>49213</xdr:rowOff>
    </xdr:from>
    <xdr:to>
      <xdr:col>12</xdr:col>
      <xdr:colOff>312284</xdr:colOff>
      <xdr:row>55</xdr:row>
      <xdr:rowOff>155621</xdr:rowOff>
    </xdr:to>
    <xdr:sp macro="" textlink="">
      <xdr:nvSpPr>
        <xdr:cNvPr id="25" name="Rounded Rectangular Callout 14">
          <a:extLst>
            <a:ext uri="{FF2B5EF4-FFF2-40B4-BE49-F238E27FC236}">
              <a16:creationId xmlns:a16="http://schemas.microsoft.com/office/drawing/2014/main" id="{1F557173-AB45-4D03-9484-DD6F7B3C2417}"/>
            </a:ext>
          </a:extLst>
        </xdr:cNvPr>
        <xdr:cNvSpPr/>
      </xdr:nvSpPr>
      <xdr:spPr>
        <a:xfrm>
          <a:off x="5448300" y="9755188"/>
          <a:ext cx="2179184" cy="121130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52</xdr:row>
      <xdr:rowOff>95250</xdr:rowOff>
    </xdr:to>
    <xdr:cxnSp macro="">
      <xdr:nvCxnSpPr>
        <xdr:cNvPr id="26" name="Straight Arrow Connector 25">
          <a:extLst>
            <a:ext uri="{FF2B5EF4-FFF2-40B4-BE49-F238E27FC236}">
              <a16:creationId xmlns:a16="http://schemas.microsoft.com/office/drawing/2014/main" id="{04C21A4E-1927-4E61-A225-55FA7B089ED2}"/>
            </a:ext>
          </a:extLst>
        </xdr:cNvPr>
        <xdr:cNvCxnSpPr/>
      </xdr:nvCxnSpPr>
      <xdr:spPr>
        <a:xfrm flipH="1">
          <a:off x="9680575" y="7546975"/>
          <a:ext cx="3835400" cy="2444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944563</xdr:colOff>
      <xdr:row>30</xdr:row>
      <xdr:rowOff>222250</xdr:rowOff>
    </xdr:from>
    <xdr:to>
      <xdr:col>28</xdr:col>
      <xdr:colOff>444500</xdr:colOff>
      <xdr:row>37</xdr:row>
      <xdr:rowOff>206374</xdr:rowOff>
    </xdr:to>
    <xdr:sp macro="" textlink="">
      <xdr:nvSpPr>
        <xdr:cNvPr id="27" name="Rounded Rectangular Callout 14">
          <a:extLst>
            <a:ext uri="{FF2B5EF4-FFF2-40B4-BE49-F238E27FC236}">
              <a16:creationId xmlns:a16="http://schemas.microsoft.com/office/drawing/2014/main" id="{37F20EA2-CD09-45A9-9C3E-DAEEC655602E}"/>
            </a:ext>
          </a:extLst>
        </xdr:cNvPr>
        <xdr:cNvSpPr/>
      </xdr:nvSpPr>
      <xdr:spPr>
        <a:xfrm>
          <a:off x="16470313" y="6251575"/>
          <a:ext cx="3919537" cy="1089024"/>
        </a:xfrm>
        <a:prstGeom prst="wedgeRoundRectCallout">
          <a:avLst>
            <a:gd name="adj1" fmla="val -90196"/>
            <a:gd name="adj2" fmla="val 46654"/>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1 market share</a:t>
          </a:r>
        </a:p>
      </xdr:txBody>
    </xdr:sp>
    <xdr:clientData/>
  </xdr:twoCellAnchor>
  <xdr:twoCellAnchor>
    <xdr:from>
      <xdr:col>4</xdr:col>
      <xdr:colOff>39687</xdr:colOff>
      <xdr:row>24</xdr:row>
      <xdr:rowOff>127001</xdr:rowOff>
    </xdr:from>
    <xdr:to>
      <xdr:col>7</xdr:col>
      <xdr:colOff>333375</xdr:colOff>
      <xdr:row>28</xdr:row>
      <xdr:rowOff>158750</xdr:rowOff>
    </xdr:to>
    <xdr:sp macro="" textlink="">
      <xdr:nvSpPr>
        <xdr:cNvPr id="28" name="TextBox 27">
          <a:extLst>
            <a:ext uri="{FF2B5EF4-FFF2-40B4-BE49-F238E27FC236}">
              <a16:creationId xmlns:a16="http://schemas.microsoft.com/office/drawing/2014/main" id="{92934AEA-BBDA-461D-AAA8-92AEFF1F76DA}"/>
            </a:ext>
          </a:extLst>
        </xdr:cNvPr>
        <xdr:cNvSpPr txBox="1"/>
      </xdr:nvSpPr>
      <xdr:spPr>
        <a:xfrm>
          <a:off x="2478087" y="4699001"/>
          <a:ext cx="2122488" cy="936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52</xdr:row>
      <xdr:rowOff>164306</xdr:rowOff>
    </xdr:to>
    <xdr:sp macro="" textlink="">
      <xdr:nvSpPr>
        <xdr:cNvPr id="29" name="TextBox 28">
          <a:extLst>
            <a:ext uri="{FF2B5EF4-FFF2-40B4-BE49-F238E27FC236}">
              <a16:creationId xmlns:a16="http://schemas.microsoft.com/office/drawing/2014/main" id="{2029197F-38B3-4590-AA3D-B2F7E7ADEFCA}"/>
            </a:ext>
          </a:extLst>
        </xdr:cNvPr>
        <xdr:cNvSpPr txBox="1"/>
      </xdr:nvSpPr>
      <xdr:spPr>
        <a:xfrm>
          <a:off x="2421730" y="9132094"/>
          <a:ext cx="2226470" cy="92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D6FF3829-05E2-4263-8783-CDE640F91C65}"/>
            </a:ext>
          </a:extLst>
        </xdr:cNvPr>
        <xdr:cNvSpPr/>
      </xdr:nvSpPr>
      <xdr:spPr>
        <a:xfrm>
          <a:off x="4314825" y="333375"/>
          <a:ext cx="71532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23</xdr:col>
      <xdr:colOff>1588</xdr:colOff>
      <xdr:row>53</xdr:row>
      <xdr:rowOff>358775</xdr:rowOff>
    </xdr:from>
    <xdr:to>
      <xdr:col>29</xdr:col>
      <xdr:colOff>263525</xdr:colOff>
      <xdr:row>60</xdr:row>
      <xdr:rowOff>168274</xdr:rowOff>
    </xdr:to>
    <xdr:sp macro="" textlink="">
      <xdr:nvSpPr>
        <xdr:cNvPr id="31" name="Rounded Rectangular Callout 14">
          <a:extLst>
            <a:ext uri="{FF2B5EF4-FFF2-40B4-BE49-F238E27FC236}">
              <a16:creationId xmlns:a16="http://schemas.microsoft.com/office/drawing/2014/main" id="{D76B091B-B4CC-4DD3-B87C-64C96703C82C}"/>
            </a:ext>
          </a:extLst>
        </xdr:cNvPr>
        <xdr:cNvSpPr/>
      </xdr:nvSpPr>
      <xdr:spPr>
        <a:xfrm>
          <a:off x="16898938" y="10445750"/>
          <a:ext cx="3919537" cy="1085849"/>
        </a:xfrm>
        <a:prstGeom prst="wedgeRoundRectCallout">
          <a:avLst>
            <a:gd name="adj1" fmla="val -102466"/>
            <a:gd name="adj2" fmla="val 56799"/>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2 market share</a:t>
          </a:r>
        </a:p>
      </xdr:txBody>
    </xdr:sp>
    <xdr:clientData/>
  </xdr:twoCellAnchor>
  <xdr:twoCellAnchor>
    <xdr:from>
      <xdr:col>17</xdr:col>
      <xdr:colOff>587374</xdr:colOff>
      <xdr:row>69</xdr:row>
      <xdr:rowOff>95250</xdr:rowOff>
    </xdr:from>
    <xdr:to>
      <xdr:col>20</xdr:col>
      <xdr:colOff>968374</xdr:colOff>
      <xdr:row>72</xdr:row>
      <xdr:rowOff>55562</xdr:rowOff>
    </xdr:to>
    <xdr:sp macro="" textlink="">
      <xdr:nvSpPr>
        <xdr:cNvPr id="32" name="TextBox 31">
          <a:extLst>
            <a:ext uri="{FF2B5EF4-FFF2-40B4-BE49-F238E27FC236}">
              <a16:creationId xmlns:a16="http://schemas.microsoft.com/office/drawing/2014/main" id="{A8660921-F1F5-414E-A59A-B327D1C812E4}"/>
            </a:ext>
          </a:extLst>
        </xdr:cNvPr>
        <xdr:cNvSpPr txBox="1"/>
      </xdr:nvSpPr>
      <xdr:spPr>
        <a:xfrm>
          <a:off x="11160124" y="13716000"/>
          <a:ext cx="3508375" cy="531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333375</xdr:colOff>
      <xdr:row>67</xdr:row>
      <xdr:rowOff>95250</xdr:rowOff>
    </xdr:from>
    <xdr:to>
      <xdr:col>27</xdr:col>
      <xdr:colOff>345758</xdr:colOff>
      <xdr:row>67</xdr:row>
      <xdr:rowOff>116204</xdr:rowOff>
    </xdr:to>
    <xdr:cxnSp macro="">
      <xdr:nvCxnSpPr>
        <xdr:cNvPr id="33" name="Straight Connector 32">
          <a:extLst>
            <a:ext uri="{FF2B5EF4-FFF2-40B4-BE49-F238E27FC236}">
              <a16:creationId xmlns:a16="http://schemas.microsoft.com/office/drawing/2014/main" id="{2FC10FF2-7A69-4968-BC85-2C1295E6EBF7}"/>
            </a:ext>
          </a:extLst>
        </xdr:cNvPr>
        <xdr:cNvCxnSpPr/>
      </xdr:nvCxnSpPr>
      <xdr:spPr>
        <a:xfrm flipV="1">
          <a:off x="2143125" y="13906500"/>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349251</xdr:colOff>
      <xdr:row>88</xdr:row>
      <xdr:rowOff>47625</xdr:rowOff>
    </xdr:from>
    <xdr:to>
      <xdr:col>23</xdr:col>
      <xdr:colOff>571501</xdr:colOff>
      <xdr:row>93</xdr:row>
      <xdr:rowOff>31750</xdr:rowOff>
    </xdr:to>
    <xdr:sp macro="" textlink="">
      <xdr:nvSpPr>
        <xdr:cNvPr id="34" name="Rounded Rectangular Callout 14">
          <a:extLst>
            <a:ext uri="{FF2B5EF4-FFF2-40B4-BE49-F238E27FC236}">
              <a16:creationId xmlns:a16="http://schemas.microsoft.com/office/drawing/2014/main" id="{CF375269-CC57-4CBC-9168-BC913D9DAD20}"/>
            </a:ext>
          </a:extLst>
        </xdr:cNvPr>
        <xdr:cNvSpPr/>
      </xdr:nvSpPr>
      <xdr:spPr>
        <a:xfrm>
          <a:off x="15160626" y="15859125"/>
          <a:ext cx="2190750" cy="9366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a:t>
          </a:r>
        </a:p>
        <a:p>
          <a:pPr algn="ctr"/>
          <a:r>
            <a:rPr lang="en-US" sz="1800" baseline="0">
              <a:solidFill>
                <a:schemeClr val="tx1"/>
              </a:solidFill>
            </a:rPr>
            <a:t>stores A and C</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35" name="Rounded Rectangular Callout 14">
          <a:extLst>
            <a:ext uri="{FF2B5EF4-FFF2-40B4-BE49-F238E27FC236}">
              <a16:creationId xmlns:a16="http://schemas.microsoft.com/office/drawing/2014/main" id="{E210A5A4-833C-48C6-A173-FD4C35BB5FBF}"/>
            </a:ext>
          </a:extLst>
        </xdr:cNvPr>
        <xdr:cNvSpPr/>
      </xdr:nvSpPr>
      <xdr:spPr>
        <a:xfrm>
          <a:off x="7921625" y="6788150"/>
          <a:ext cx="1185410" cy="514350"/>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36" name="TextBox 35">
          <a:extLst>
            <a:ext uri="{FF2B5EF4-FFF2-40B4-BE49-F238E27FC236}">
              <a16:creationId xmlns:a16="http://schemas.microsoft.com/office/drawing/2014/main" id="{7F5E42E2-CE6A-4E10-A43B-40879A610341}"/>
            </a:ext>
          </a:extLst>
        </xdr:cNvPr>
        <xdr:cNvSpPr txBox="1"/>
      </xdr:nvSpPr>
      <xdr:spPr>
        <a:xfrm>
          <a:off x="10653711" y="4413250"/>
          <a:ext cx="4475163"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37" name="TextBox 36">
          <a:extLst>
            <a:ext uri="{FF2B5EF4-FFF2-40B4-BE49-F238E27FC236}">
              <a16:creationId xmlns:a16="http://schemas.microsoft.com/office/drawing/2014/main" id="{D8880E32-0FBA-4321-9060-FA07BE8B95D3}"/>
            </a:ext>
          </a:extLst>
        </xdr:cNvPr>
        <xdr:cNvSpPr txBox="1"/>
      </xdr:nvSpPr>
      <xdr:spPr>
        <a:xfrm>
          <a:off x="10652125" y="9540875"/>
          <a:ext cx="4475163"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57150</xdr:colOff>
      <xdr:row>60</xdr:row>
      <xdr:rowOff>130175</xdr:rowOff>
    </xdr:from>
    <xdr:to>
      <xdr:col>14</xdr:col>
      <xdr:colOff>639310</xdr:colOff>
      <xdr:row>62</xdr:row>
      <xdr:rowOff>120650</xdr:rowOff>
    </xdr:to>
    <xdr:sp macro="" textlink="">
      <xdr:nvSpPr>
        <xdr:cNvPr id="38" name="Rounded Rectangular Callout 14">
          <a:extLst>
            <a:ext uri="{FF2B5EF4-FFF2-40B4-BE49-F238E27FC236}">
              <a16:creationId xmlns:a16="http://schemas.microsoft.com/office/drawing/2014/main" id="{D0067C45-4DCC-4BC3-976A-99E83A9AD573}"/>
            </a:ext>
          </a:extLst>
        </xdr:cNvPr>
        <xdr:cNvSpPr/>
      </xdr:nvSpPr>
      <xdr:spPr>
        <a:xfrm>
          <a:off x="7899400" y="12465050"/>
          <a:ext cx="1185410" cy="514350"/>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49</xdr:row>
      <xdr:rowOff>31750</xdr:rowOff>
    </xdr:from>
    <xdr:to>
      <xdr:col>21</xdr:col>
      <xdr:colOff>365125</xdr:colOff>
      <xdr:row>59</xdr:row>
      <xdr:rowOff>158750</xdr:rowOff>
    </xdr:to>
    <xdr:cxnSp macro="">
      <xdr:nvCxnSpPr>
        <xdr:cNvPr id="39" name="Straight Arrow Connector 38">
          <a:extLst>
            <a:ext uri="{FF2B5EF4-FFF2-40B4-BE49-F238E27FC236}">
              <a16:creationId xmlns:a16="http://schemas.microsoft.com/office/drawing/2014/main" id="{F7CC84B6-9036-4E4A-8BF5-B988E9ED68B4}"/>
            </a:ext>
          </a:extLst>
        </xdr:cNvPr>
        <xdr:cNvCxnSpPr/>
      </xdr:nvCxnSpPr>
      <xdr:spPr>
        <a:xfrm>
          <a:off x="15176500" y="10318750"/>
          <a:ext cx="0" cy="2698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72</xdr:row>
      <xdr:rowOff>15875</xdr:rowOff>
    </xdr:from>
    <xdr:to>
      <xdr:col>21</xdr:col>
      <xdr:colOff>381000</xdr:colOff>
      <xdr:row>84</xdr:row>
      <xdr:rowOff>95250</xdr:rowOff>
    </xdr:to>
    <xdr:cxnSp macro="">
      <xdr:nvCxnSpPr>
        <xdr:cNvPr id="41" name="Straight Arrow Connector 40">
          <a:extLst>
            <a:ext uri="{FF2B5EF4-FFF2-40B4-BE49-F238E27FC236}">
              <a16:creationId xmlns:a16="http://schemas.microsoft.com/office/drawing/2014/main" id="{15BC0EF1-BBA5-4AB5-B849-2611E56AF3A8}"/>
            </a:ext>
          </a:extLst>
        </xdr:cNvPr>
        <xdr:cNvCxnSpPr/>
      </xdr:nvCxnSpPr>
      <xdr:spPr>
        <a:xfrm flipH="1">
          <a:off x="15176500" y="15494000"/>
          <a:ext cx="15875" cy="296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26</xdr:row>
      <xdr:rowOff>0</xdr:rowOff>
    </xdr:from>
    <xdr:to>
      <xdr:col>21</xdr:col>
      <xdr:colOff>285750</xdr:colOff>
      <xdr:row>36</xdr:row>
      <xdr:rowOff>127000</xdr:rowOff>
    </xdr:to>
    <xdr:cxnSp macro="">
      <xdr:nvCxnSpPr>
        <xdr:cNvPr id="45" name="Straight Arrow Connector 44">
          <a:extLst>
            <a:ext uri="{FF2B5EF4-FFF2-40B4-BE49-F238E27FC236}">
              <a16:creationId xmlns:a16="http://schemas.microsoft.com/office/drawing/2014/main" id="{EA33A4CC-AF52-48EA-8FEC-1A150EB397DF}"/>
            </a:ext>
          </a:extLst>
        </xdr:cNvPr>
        <xdr:cNvCxnSpPr/>
      </xdr:nvCxnSpPr>
      <xdr:spPr>
        <a:xfrm>
          <a:off x="15097125" y="4953000"/>
          <a:ext cx="0" cy="2698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5</xdr:col>
      <xdr:colOff>359569</xdr:colOff>
      <xdr:row>22</xdr:row>
      <xdr:rowOff>57150</xdr:rowOff>
    </xdr:from>
    <xdr:to>
      <xdr:col>9</xdr:col>
      <xdr:colOff>483735</xdr:colOff>
      <xdr:row>25</xdr:row>
      <xdr:rowOff>223836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471069" y="3968750"/>
          <a:ext cx="2613366" cy="10429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17</xdr:col>
      <xdr:colOff>114300</xdr:colOff>
      <xdr:row>26</xdr:row>
      <xdr:rowOff>152400</xdr:rowOff>
    </xdr:from>
    <xdr:to>
      <xdr:col>22</xdr:col>
      <xdr:colOff>787400</xdr:colOff>
      <xdr:row>39</xdr:row>
      <xdr:rowOff>88900</xdr:rowOff>
    </xdr:to>
    <xdr:cxnSp macro="">
      <xdr:nvCxnSpPr>
        <xdr:cNvPr id="24" name="Straight Arrow Connector 23">
          <a:extLst>
            <a:ext uri="{FF2B5EF4-FFF2-40B4-BE49-F238E27FC236}">
              <a16:creationId xmlns:a16="http://schemas.microsoft.com/office/drawing/2014/main" id="{00000000-0008-0000-3100-000018000000}"/>
            </a:ext>
          </a:extLst>
        </xdr:cNvPr>
        <xdr:cNvCxnSpPr/>
      </xdr:nvCxnSpPr>
      <xdr:spPr>
        <a:xfrm flipH="1">
          <a:off x="10909300" y="5346700"/>
          <a:ext cx="3911600" cy="2400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1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17</xdr:col>
      <xdr:colOff>323850</xdr:colOff>
      <xdr:row>27</xdr:row>
      <xdr:rowOff>63500</xdr:rowOff>
    </xdr:from>
    <xdr:to>
      <xdr:col>21</xdr:col>
      <xdr:colOff>114300</xdr:colOff>
      <xdr:row>28</xdr:row>
      <xdr:rowOff>171450</xdr:rowOff>
    </xdr:to>
    <xdr:sp macro="" textlink="">
      <xdr:nvSpPr>
        <xdr:cNvPr id="4" name="Right Brace 3">
          <a:extLst>
            <a:ext uri="{FF2B5EF4-FFF2-40B4-BE49-F238E27FC236}">
              <a16:creationId xmlns:a16="http://schemas.microsoft.com/office/drawing/2014/main" id="{1976D189-F3BC-42CF-BB7E-9520B6AAEEDB}"/>
            </a:ext>
          </a:extLst>
        </xdr:cNvPr>
        <xdr:cNvSpPr/>
      </xdr:nvSpPr>
      <xdr:spPr>
        <a:xfrm rot="5400000">
          <a:off x="12179300" y="4375150"/>
          <a:ext cx="285750" cy="2406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0</xdr:colOff>
      <xdr:row>28</xdr:row>
      <xdr:rowOff>0</xdr:rowOff>
    </xdr:from>
    <xdr:to>
      <xdr:col>16</xdr:col>
      <xdr:colOff>657566</xdr:colOff>
      <xdr:row>33</xdr:row>
      <xdr:rowOff>39686</xdr:rowOff>
    </xdr:to>
    <xdr:sp macro="" textlink="">
      <xdr:nvSpPr>
        <xdr:cNvPr id="31" name="Rounded Rectangular Callout 14">
          <a:extLst>
            <a:ext uri="{FF2B5EF4-FFF2-40B4-BE49-F238E27FC236}">
              <a16:creationId xmlns:a16="http://schemas.microsoft.com/office/drawing/2014/main" id="{1DEA2223-4218-40A0-84DC-91C31C890935}"/>
            </a:ext>
          </a:extLst>
        </xdr:cNvPr>
        <xdr:cNvSpPr/>
      </xdr:nvSpPr>
      <xdr:spPr>
        <a:xfrm>
          <a:off x="8089900" y="5549900"/>
          <a:ext cx="2613366" cy="1081086"/>
        </a:xfrm>
        <a:prstGeom prst="wedgeRoundRectCallout">
          <a:avLst>
            <a:gd name="adj1" fmla="val 109601"/>
            <a:gd name="adj2" fmla="val -4439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Transition Matrix</a:t>
          </a:r>
        </a:p>
      </xdr:txBody>
    </xdr:sp>
    <xdr:clientData/>
  </xdr:twoCellAnchor>
  <xdr:twoCellAnchor>
    <xdr:from>
      <xdr:col>17</xdr:col>
      <xdr:colOff>330200</xdr:colOff>
      <xdr:row>44</xdr:row>
      <xdr:rowOff>63500</xdr:rowOff>
    </xdr:from>
    <xdr:to>
      <xdr:col>21</xdr:col>
      <xdr:colOff>120650</xdr:colOff>
      <xdr:row>45</xdr:row>
      <xdr:rowOff>171450</xdr:rowOff>
    </xdr:to>
    <xdr:sp macro="" textlink="">
      <xdr:nvSpPr>
        <xdr:cNvPr id="33" name="Right Brace 32">
          <a:extLst>
            <a:ext uri="{FF2B5EF4-FFF2-40B4-BE49-F238E27FC236}">
              <a16:creationId xmlns:a16="http://schemas.microsoft.com/office/drawing/2014/main" id="{1EBC14DE-7FA8-4D23-9BF8-5B99945FFD41}"/>
            </a:ext>
          </a:extLst>
        </xdr:cNvPr>
        <xdr:cNvSpPr/>
      </xdr:nvSpPr>
      <xdr:spPr>
        <a:xfrm rot="5400000">
          <a:off x="12185650" y="8121650"/>
          <a:ext cx="285750" cy="2406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49</xdr:row>
      <xdr:rowOff>0</xdr:rowOff>
    </xdr:from>
    <xdr:to>
      <xdr:col>18</xdr:col>
      <xdr:colOff>619466</xdr:colOff>
      <xdr:row>55</xdr:row>
      <xdr:rowOff>14286</xdr:rowOff>
    </xdr:to>
    <xdr:sp macro="" textlink="">
      <xdr:nvSpPr>
        <xdr:cNvPr id="35" name="Rounded Rectangular Callout 14">
          <a:extLst>
            <a:ext uri="{FF2B5EF4-FFF2-40B4-BE49-F238E27FC236}">
              <a16:creationId xmlns:a16="http://schemas.microsoft.com/office/drawing/2014/main" id="{162263C9-DF38-4822-9527-CBEC6C554A13}"/>
            </a:ext>
          </a:extLst>
        </xdr:cNvPr>
        <xdr:cNvSpPr/>
      </xdr:nvSpPr>
      <xdr:spPr>
        <a:xfrm>
          <a:off x="9423400" y="10007600"/>
          <a:ext cx="2613366" cy="1081086"/>
        </a:xfrm>
        <a:prstGeom prst="wedgeRoundRectCallout">
          <a:avLst>
            <a:gd name="adj1" fmla="val 61005"/>
            <a:gd name="adj2" fmla="val -97258"/>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Transition Matrix</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DA8DA5-5FDD-43A8-9831-48E8EAF44656}"/>
            </a:ext>
          </a:extLst>
        </xdr:cNvPr>
        <xdr:cNvSpPr/>
      </xdr:nvSpPr>
      <xdr:spPr>
        <a:xfrm>
          <a:off x="6970124" y="803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3" name="Left Arrow 20">
          <a:hlinkClick xmlns:r="http://schemas.openxmlformats.org/officeDocument/2006/relationships" r:id="rId1"/>
          <a:extLst>
            <a:ext uri="{FF2B5EF4-FFF2-40B4-BE49-F238E27FC236}">
              <a16:creationId xmlns:a16="http://schemas.microsoft.com/office/drawing/2014/main" id="{8869A7AD-EA13-472D-A429-9C13FD0FE072}"/>
            </a:ext>
          </a:extLst>
        </xdr:cNvPr>
        <xdr:cNvSpPr/>
      </xdr:nvSpPr>
      <xdr:spPr>
        <a:xfrm>
          <a:off x="1432832" y="433161"/>
          <a:ext cx="13846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4" name="Rounded Rectangle 16">
          <a:hlinkClick xmlns:r="http://schemas.openxmlformats.org/officeDocument/2006/relationships" r:id="rId2"/>
          <a:extLst>
            <a:ext uri="{FF2B5EF4-FFF2-40B4-BE49-F238E27FC236}">
              <a16:creationId xmlns:a16="http://schemas.microsoft.com/office/drawing/2014/main" id="{6477D660-1EF1-467D-B093-3C799921B043}"/>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5" name="Rounded Rectangle 1">
          <a:extLst>
            <a:ext uri="{FF2B5EF4-FFF2-40B4-BE49-F238E27FC236}">
              <a16:creationId xmlns:a16="http://schemas.microsoft.com/office/drawing/2014/main" id="{4A82C731-A6DA-438F-BA61-E57C920450BC}"/>
            </a:ext>
          </a:extLst>
        </xdr:cNvPr>
        <xdr:cNvSpPr/>
      </xdr:nvSpPr>
      <xdr:spPr>
        <a:xfrm>
          <a:off x="8337550" y="2730500"/>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Index Numbers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6" name="Rounded Rectangle 13">
          <a:hlinkClick xmlns:r="http://schemas.openxmlformats.org/officeDocument/2006/relationships" r:id="rId3"/>
          <a:extLst>
            <a:ext uri="{FF2B5EF4-FFF2-40B4-BE49-F238E27FC236}">
              <a16:creationId xmlns:a16="http://schemas.microsoft.com/office/drawing/2014/main" id="{2FA8BEF9-1535-421E-8F7C-4AE49D09B4EC}"/>
            </a:ext>
          </a:extLst>
        </xdr:cNvPr>
        <xdr:cNvSpPr/>
      </xdr:nvSpPr>
      <xdr:spPr>
        <a:xfrm>
          <a:off x="9093199" y="4426950"/>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6"/>
      <c r="E26" s="126"/>
      <c r="F26" s="126"/>
      <c r="G26" s="126"/>
      <c r="H26" s="126"/>
    </row>
    <row r="27" spans="4:21" ht="21" x14ac:dyDescent="0.25">
      <c r="D27" s="126"/>
      <c r="E27" s="126"/>
      <c r="F27" s="126"/>
      <c r="G27" s="126"/>
      <c r="H27" s="126"/>
    </row>
    <row r="28" spans="4:21" ht="21" x14ac:dyDescent="0.25">
      <c r="D28" s="126"/>
      <c r="E28" s="126"/>
      <c r="F28" s="126"/>
      <c r="G28" s="126"/>
      <c r="H28" s="126"/>
    </row>
    <row r="29" spans="4:21" ht="21" x14ac:dyDescent="0.25">
      <c r="D29" s="126"/>
      <c r="E29" s="126"/>
      <c r="F29" s="126"/>
      <c r="G29" s="126"/>
      <c r="H29" s="126"/>
    </row>
    <row r="30" spans="4:21" ht="21" x14ac:dyDescent="0.25">
      <c r="D30" s="126"/>
      <c r="E30" s="126"/>
      <c r="F30" s="126"/>
      <c r="G30" s="126"/>
      <c r="H30" s="126"/>
      <c r="Q30" s="127"/>
      <c r="R30" s="127"/>
      <c r="S30" s="127"/>
      <c r="T30" s="127"/>
      <c r="U30" s="128"/>
    </row>
    <row r="31" spans="4:21" x14ac:dyDescent="0.25">
      <c r="Q31" s="127"/>
      <c r="R31" s="127"/>
      <c r="S31" s="127"/>
      <c r="T31" s="127"/>
      <c r="U31" s="128"/>
    </row>
    <row r="32" spans="4:21" x14ac:dyDescent="0.25">
      <c r="Q32" s="127"/>
      <c r="R32" s="127"/>
      <c r="S32" s="127"/>
      <c r="T32" s="127"/>
      <c r="U32" s="128"/>
    </row>
    <row r="33" spans="17:21" x14ac:dyDescent="0.25">
      <c r="Q33" s="128"/>
      <c r="R33" s="128"/>
      <c r="S33" s="128"/>
      <c r="T33" s="128"/>
    </row>
    <row r="36" spans="17:21" x14ac:dyDescent="0.25">
      <c r="Q36" s="127"/>
      <c r="R36" s="127"/>
      <c r="S36" s="127"/>
      <c r="T36" s="127"/>
      <c r="U36" s="128"/>
    </row>
    <row r="37" spans="17:21" x14ac:dyDescent="0.25">
      <c r="Q37" s="127"/>
      <c r="R37" s="127"/>
      <c r="S37" s="127"/>
      <c r="T37" s="127"/>
      <c r="U37" s="128"/>
    </row>
    <row r="38" spans="17:21" x14ac:dyDescent="0.25">
      <c r="Q38" s="127"/>
      <c r="R38" s="127"/>
      <c r="S38" s="127"/>
      <c r="T38" s="127"/>
      <c r="U38" s="128"/>
    </row>
    <row r="39" spans="17:21" x14ac:dyDescent="0.25">
      <c r="Q39" s="128"/>
      <c r="R39" s="128"/>
      <c r="S39" s="128"/>
      <c r="T39" s="128"/>
    </row>
    <row r="42" spans="17:21" ht="36" x14ac:dyDescent="0.55000000000000004">
      <c r="Q42" s="129"/>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90" t="s">
        <v>99</v>
      </c>
      <c r="K3" s="291"/>
      <c r="L3" s="291"/>
      <c r="M3" s="291"/>
      <c r="N3" s="291"/>
      <c r="O3" s="291"/>
      <c r="P3" s="291"/>
      <c r="Q3" s="291"/>
      <c r="R3" s="291"/>
      <c r="S3" s="291"/>
      <c r="T3" s="291"/>
      <c r="U3" s="291"/>
      <c r="V3" s="292"/>
    </row>
    <row r="4" spans="10:22" ht="15" customHeight="1" x14ac:dyDescent="0.25">
      <c r="J4" s="293"/>
      <c r="K4" s="294"/>
      <c r="L4" s="294"/>
      <c r="M4" s="294"/>
      <c r="N4" s="294"/>
      <c r="O4" s="294"/>
      <c r="P4" s="294"/>
      <c r="Q4" s="294"/>
      <c r="R4" s="294"/>
      <c r="S4" s="294"/>
      <c r="T4" s="294"/>
      <c r="U4" s="294"/>
      <c r="V4" s="295"/>
    </row>
    <row r="5" spans="10:22" ht="15" customHeight="1" x14ac:dyDescent="0.25">
      <c r="J5" s="293"/>
      <c r="K5" s="294"/>
      <c r="L5" s="294"/>
      <c r="M5" s="294"/>
      <c r="N5" s="294"/>
      <c r="O5" s="294"/>
      <c r="P5" s="294"/>
      <c r="Q5" s="294"/>
      <c r="R5" s="294"/>
      <c r="S5" s="294"/>
      <c r="T5" s="294"/>
      <c r="U5" s="294"/>
      <c r="V5" s="295"/>
    </row>
    <row r="6" spans="10:22" x14ac:dyDescent="0.25">
      <c r="J6" s="296"/>
      <c r="K6" s="297"/>
      <c r="L6" s="297"/>
      <c r="M6" s="297"/>
      <c r="N6" s="297"/>
      <c r="O6" s="297"/>
      <c r="P6" s="297"/>
      <c r="Q6" s="297"/>
      <c r="R6" s="297"/>
      <c r="S6" s="297"/>
      <c r="T6" s="297"/>
      <c r="U6" s="297"/>
      <c r="V6" s="298"/>
    </row>
    <row r="18" spans="6:23" x14ac:dyDescent="0.25">
      <c r="J18" s="246" t="s">
        <v>100</v>
      </c>
      <c r="K18" s="247"/>
      <c r="M18" s="284" t="s">
        <v>101</v>
      </c>
      <c r="N18" s="285"/>
      <c r="P18" s="284" t="s">
        <v>102</v>
      </c>
      <c r="Q18" s="285"/>
      <c r="S18" s="299" t="s">
        <v>103</v>
      </c>
      <c r="T18" s="300"/>
      <c r="V18" s="305" t="s">
        <v>104</v>
      </c>
      <c r="W18" s="306"/>
    </row>
    <row r="19" spans="6:23" ht="14.45" customHeight="1" x14ac:dyDescent="0.25">
      <c r="J19" s="248"/>
      <c r="K19" s="249"/>
      <c r="L19" s="125"/>
      <c r="M19" s="286"/>
      <c r="N19" s="287"/>
      <c r="O19" s="125"/>
      <c r="P19" s="286"/>
      <c r="Q19" s="287"/>
      <c r="R19" s="125"/>
      <c r="S19" s="301"/>
      <c r="T19" s="302"/>
      <c r="V19" s="307"/>
      <c r="W19" s="308"/>
    </row>
    <row r="20" spans="6:23" ht="14.45" customHeight="1" x14ac:dyDescent="0.25">
      <c r="J20" s="250"/>
      <c r="K20" s="251"/>
      <c r="L20" s="125"/>
      <c r="M20" s="288"/>
      <c r="N20" s="289"/>
      <c r="O20" s="125"/>
      <c r="P20" s="288"/>
      <c r="Q20" s="289"/>
      <c r="R20" s="125"/>
      <c r="S20" s="303"/>
      <c r="T20" s="304"/>
      <c r="V20" s="309"/>
      <c r="W20" s="310"/>
    </row>
    <row r="21" spans="6:23" x14ac:dyDescent="0.25">
      <c r="F21" s="274" t="s">
        <v>105</v>
      </c>
      <c r="G21" s="275"/>
      <c r="H21" s="276"/>
    </row>
    <row r="22" spans="6:23" x14ac:dyDescent="0.25">
      <c r="F22" s="277"/>
      <c r="G22" s="278"/>
      <c r="H22" s="279"/>
    </row>
    <row r="23" spans="6:23" ht="14.45" customHeight="1" x14ac:dyDescent="0.25">
      <c r="J23" s="258"/>
      <c r="K23" s="259"/>
      <c r="L23" s="81"/>
      <c r="M23" s="280"/>
      <c r="N23" s="281"/>
      <c r="O23" s="81"/>
      <c r="P23" s="266">
        <v>1</v>
      </c>
      <c r="Q23" s="267"/>
      <c r="R23" s="81"/>
      <c r="S23" s="258"/>
      <c r="T23" s="259"/>
      <c r="V23" s="270">
        <f>J23*M23+P23*S23</f>
        <v>0</v>
      </c>
      <c r="W23" s="271"/>
    </row>
    <row r="24" spans="6:23" ht="14.45" customHeight="1" x14ac:dyDescent="0.25">
      <c r="J24" s="260"/>
      <c r="K24" s="261"/>
      <c r="L24" s="81"/>
      <c r="M24" s="282"/>
      <c r="N24" s="283"/>
      <c r="O24" s="81"/>
      <c r="P24" s="268"/>
      <c r="Q24" s="269"/>
      <c r="R24" s="81"/>
      <c r="S24" s="260"/>
      <c r="T24" s="261"/>
      <c r="V24" s="272"/>
      <c r="W24" s="273"/>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246" t="s">
        <v>106</v>
      </c>
      <c r="K28" s="247"/>
      <c r="M28" s="284" t="s">
        <v>101</v>
      </c>
      <c r="N28" s="285"/>
      <c r="P28" s="284" t="s">
        <v>102</v>
      </c>
      <c r="Q28" s="285"/>
      <c r="S28" s="246" t="s">
        <v>103</v>
      </c>
      <c r="T28" s="247"/>
      <c r="V28" s="252" t="s">
        <v>104</v>
      </c>
      <c r="W28" s="253"/>
    </row>
    <row r="29" spans="6:23" ht="15" customHeight="1" x14ac:dyDescent="0.25">
      <c r="J29" s="248"/>
      <c r="K29" s="249"/>
      <c r="L29" s="125"/>
      <c r="M29" s="286"/>
      <c r="N29" s="287"/>
      <c r="O29" s="125"/>
      <c r="P29" s="286"/>
      <c r="Q29" s="287"/>
      <c r="R29" s="125"/>
      <c r="S29" s="248"/>
      <c r="T29" s="249"/>
      <c r="V29" s="254"/>
      <c r="W29" s="255"/>
    </row>
    <row r="30" spans="6:23" ht="15" customHeight="1" x14ac:dyDescent="0.25">
      <c r="J30" s="250"/>
      <c r="K30" s="251"/>
      <c r="L30" s="125"/>
      <c r="M30" s="288"/>
      <c r="N30" s="289"/>
      <c r="O30" s="125"/>
      <c r="P30" s="288"/>
      <c r="Q30" s="289"/>
      <c r="R30" s="125"/>
      <c r="S30" s="250"/>
      <c r="T30" s="251"/>
      <c r="V30" s="256"/>
      <c r="W30" s="257"/>
    </row>
    <row r="31" spans="6:23" x14ac:dyDescent="0.25">
      <c r="F31" s="274" t="s">
        <v>107</v>
      </c>
      <c r="G31" s="275"/>
      <c r="H31" s="276"/>
    </row>
    <row r="32" spans="6:23" x14ac:dyDescent="0.25">
      <c r="F32" s="277"/>
      <c r="G32" s="278"/>
      <c r="H32" s="279"/>
    </row>
    <row r="33" spans="10:23" ht="14.45" customHeight="1" x14ac:dyDescent="0.25">
      <c r="J33" s="258"/>
      <c r="K33" s="259"/>
      <c r="L33" s="81"/>
      <c r="M33" s="262"/>
      <c r="N33" s="263"/>
      <c r="O33" s="81"/>
      <c r="P33" s="266">
        <v>2</v>
      </c>
      <c r="Q33" s="267"/>
      <c r="R33" s="81"/>
      <c r="S33" s="258"/>
      <c r="T33" s="259"/>
      <c r="V33" s="270">
        <f>J33*M33+P33*S33</f>
        <v>0</v>
      </c>
      <c r="W33" s="271"/>
    </row>
    <row r="34" spans="10:23" ht="14.45" customHeight="1" x14ac:dyDescent="0.25">
      <c r="J34" s="260"/>
      <c r="K34" s="261"/>
      <c r="L34" s="81"/>
      <c r="M34" s="264"/>
      <c r="N34" s="265"/>
      <c r="O34" s="81"/>
      <c r="P34" s="268"/>
      <c r="Q34" s="269"/>
      <c r="R34" s="81"/>
      <c r="S34" s="260"/>
      <c r="T34" s="261"/>
      <c r="V34" s="272"/>
      <c r="W34" s="273"/>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3:T24"/>
    <mergeCell ref="V23:W24"/>
    <mergeCell ref="J3:V6"/>
    <mergeCell ref="J18:K20"/>
    <mergeCell ref="M18:N20"/>
    <mergeCell ref="P18:Q20"/>
    <mergeCell ref="S18:T20"/>
    <mergeCell ref="V18:W20"/>
    <mergeCell ref="F31:H32"/>
    <mergeCell ref="F21:H22"/>
    <mergeCell ref="J23:K24"/>
    <mergeCell ref="M23:N24"/>
    <mergeCell ref="P23:Q24"/>
    <mergeCell ref="J28:K30"/>
    <mergeCell ref="M28:N30"/>
    <mergeCell ref="P28:Q30"/>
    <mergeCell ref="S28:T30"/>
    <mergeCell ref="V28:W30"/>
    <mergeCell ref="J33:K34"/>
    <mergeCell ref="M33:N34"/>
    <mergeCell ref="P33:Q34"/>
    <mergeCell ref="S33:T34"/>
    <mergeCell ref="V33:W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60"/>
      <c r="AA31" s="311">
        <f>EXP(-2)</f>
        <v>0.1353352832366127</v>
      </c>
      <c r="AB31" s="311"/>
      <c r="AC31" s="78"/>
      <c r="AD31" s="78"/>
      <c r="AE31" s="78"/>
      <c r="AF31" s="78"/>
      <c r="AG31" s="78"/>
      <c r="AH31" s="78"/>
      <c r="AI31" s="78"/>
    </row>
    <row r="32" spans="13:35" x14ac:dyDescent="0.25">
      <c r="Z32" s="160"/>
      <c r="AA32" s="311"/>
      <c r="AB32" s="311"/>
      <c r="AC32" s="78"/>
      <c r="AD32" s="78"/>
      <c r="AE32" s="78"/>
      <c r="AF32" s="78"/>
      <c r="AG32" s="78"/>
      <c r="AH32" s="78"/>
      <c r="AI32" s="78"/>
    </row>
    <row r="33" spans="16:35" x14ac:dyDescent="0.25">
      <c r="Z33" s="160"/>
      <c r="AA33" s="311"/>
      <c r="AB33" s="311"/>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312" t="s">
        <v>114</v>
      </c>
      <c r="AA36" s="313">
        <f>(16/24)*0.1353</f>
        <v>9.0200000000000002E-2</v>
      </c>
      <c r="AB36" s="313"/>
      <c r="AC36" s="78"/>
      <c r="AD36" s="78"/>
      <c r="AE36" s="78"/>
      <c r="AF36" s="78"/>
      <c r="AG36" s="78"/>
      <c r="AH36" s="78"/>
      <c r="AI36" s="78"/>
    </row>
    <row r="37" spans="16:35" x14ac:dyDescent="0.25">
      <c r="T37" s="78"/>
      <c r="U37" s="78"/>
      <c r="V37" s="78"/>
      <c r="W37" s="78"/>
      <c r="X37" s="78"/>
      <c r="Y37" s="78"/>
      <c r="Z37" s="312"/>
      <c r="AA37" s="313"/>
      <c r="AB37" s="313"/>
      <c r="AC37" s="78"/>
      <c r="AD37" s="78"/>
      <c r="AE37" s="78"/>
      <c r="AF37" s="78"/>
      <c r="AG37" s="78"/>
      <c r="AH37" s="78"/>
      <c r="AI37" s="78"/>
    </row>
    <row r="38" spans="16:35" x14ac:dyDescent="0.25">
      <c r="Z38" s="312"/>
      <c r="AA38" s="313"/>
      <c r="AB38" s="313"/>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314">
        <f>1-EXP(-3*0.167)</f>
        <v>0.3940755677828125</v>
      </c>
      <c r="AB26" s="314"/>
      <c r="AC26" s="78"/>
      <c r="AD26" s="78"/>
      <c r="AE26" s="78"/>
      <c r="AF26" s="78"/>
      <c r="AG26" s="78"/>
      <c r="AH26" s="78"/>
      <c r="AI26" s="78"/>
    </row>
    <row r="27" spans="13:35" ht="23.25" customHeight="1" x14ac:dyDescent="0.4">
      <c r="Q27" s="85"/>
      <c r="R27" s="85"/>
      <c r="S27" s="85"/>
      <c r="T27" s="85"/>
      <c r="U27" s="85"/>
      <c r="V27" s="85"/>
      <c r="W27" s="85"/>
      <c r="X27" s="85"/>
      <c r="Y27" s="85"/>
      <c r="Z27" s="85"/>
      <c r="AA27" s="314"/>
      <c r="AB27" s="314"/>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314">
        <f>1-EXP(-60*0.0333)</f>
        <v>0.8643937753458103</v>
      </c>
      <c r="AC30" s="314"/>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314"/>
      <c r="AC31" s="314"/>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U63"/>
  <sheetViews>
    <sheetView zoomScale="57" zoomScaleNormal="57" workbookViewId="0">
      <selection activeCell="M38" sqref="M38"/>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25" t="s">
        <v>108</v>
      </c>
    </row>
    <row r="13" spans="6:17" x14ac:dyDescent="0.25">
      <c r="N13" s="226"/>
    </row>
    <row r="14" spans="6:17" ht="14.45" customHeight="1" x14ac:dyDescent="0.25">
      <c r="M14" s="228" t="s">
        <v>74</v>
      </c>
      <c r="N14" s="226"/>
      <c r="O14" s="230" t="s">
        <v>61</v>
      </c>
      <c r="P14" s="232" t="s">
        <v>9</v>
      </c>
      <c r="Q14" s="234" t="s">
        <v>76</v>
      </c>
    </row>
    <row r="15" spans="6:17" ht="57.75" customHeight="1" x14ac:dyDescent="0.25">
      <c r="M15" s="229"/>
      <c r="N15" s="227"/>
      <c r="O15" s="231"/>
      <c r="P15" s="233"/>
      <c r="Q15" s="235"/>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236" t="s">
        <v>67</v>
      </c>
      <c r="G21" s="236" t="s">
        <v>68</v>
      </c>
      <c r="M21" s="62">
        <v>7</v>
      </c>
      <c r="N21" s="56">
        <f t="shared" si="0"/>
        <v>0.14000000000000001</v>
      </c>
      <c r="O21" s="62">
        <v>0.94</v>
      </c>
      <c r="P21" s="58" t="s">
        <v>69</v>
      </c>
      <c r="Q21" s="76">
        <v>9</v>
      </c>
    </row>
    <row r="22" spans="1:17" ht="22.15" customHeight="1" x14ac:dyDescent="0.25">
      <c r="F22" s="237"/>
      <c r="G22" s="237"/>
      <c r="M22" s="62">
        <v>3</v>
      </c>
      <c r="N22" s="56">
        <f t="shared" si="0"/>
        <v>0.06</v>
      </c>
      <c r="O22" s="62">
        <v>1</v>
      </c>
      <c r="P22" s="60" t="s">
        <v>70</v>
      </c>
      <c r="Q22" s="76">
        <v>10</v>
      </c>
    </row>
    <row r="23" spans="1:17" ht="20.45" customHeight="1" x14ac:dyDescent="0.25">
      <c r="B23" s="65"/>
      <c r="F23" s="237"/>
      <c r="G23" s="237"/>
      <c r="M23" s="239">
        <f>SUM(M16:M22)</f>
        <v>50</v>
      </c>
      <c r="N23" s="241">
        <f>SUM(N16:N22)</f>
        <v>1</v>
      </c>
    </row>
    <row r="24" spans="1:17" ht="26.25" customHeight="1" x14ac:dyDescent="0.25">
      <c r="B24" s="66"/>
      <c r="C24" s="67"/>
      <c r="F24" s="237"/>
      <c r="G24" s="237"/>
      <c r="M24" s="240"/>
      <c r="N24" s="242"/>
    </row>
    <row r="25" spans="1:17" ht="26.25" customHeight="1" x14ac:dyDescent="0.4">
      <c r="B25" s="66"/>
      <c r="C25" s="67"/>
      <c r="D25" s="65"/>
      <c r="F25" s="238"/>
      <c r="G25" s="238"/>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9">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6">
        <v>10</v>
      </c>
      <c r="N36" s="73">
        <v>52</v>
      </c>
      <c r="O36" s="58">
        <v>7</v>
      </c>
    </row>
    <row r="37" spans="7:15" ht="23.25" x14ac:dyDescent="0.25">
      <c r="M37" s="58">
        <v>11</v>
      </c>
      <c r="N37" s="73">
        <v>9</v>
      </c>
      <c r="O37" s="58">
        <v>4</v>
      </c>
    </row>
    <row r="38" spans="7:15" ht="23.25" x14ac:dyDescent="0.25">
      <c r="M38" s="156">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243">
        <f>SUM(O27:O46)</f>
        <v>130</v>
      </c>
    </row>
    <row r="48" spans="7:15" x14ac:dyDescent="0.25">
      <c r="O48" s="244"/>
    </row>
    <row r="50" spans="20:21" x14ac:dyDescent="0.25">
      <c r="T50" s="224"/>
      <c r="U50" s="224"/>
    </row>
    <row r="51" spans="20:21" x14ac:dyDescent="0.25">
      <c r="T51" s="224"/>
      <c r="U51" s="224"/>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M23:M24"/>
    <mergeCell ref="N23:N24"/>
    <mergeCell ref="O47:O48"/>
    <mergeCell ref="T50:U51"/>
    <mergeCell ref="N12:N15"/>
    <mergeCell ref="M14:M15"/>
    <mergeCell ref="O14:O15"/>
    <mergeCell ref="P14:P15"/>
    <mergeCell ref="Q14:Q15"/>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61"/>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6"/>
      <c r="E26" s="126"/>
      <c r="F26" s="126"/>
      <c r="G26" s="126"/>
      <c r="H26" s="126"/>
      <c r="P26"/>
      <c r="Q26"/>
      <c r="R26"/>
      <c r="S26"/>
      <c r="T26"/>
      <c r="U26"/>
      <c r="V26"/>
      <c r="W26"/>
      <c r="X26"/>
      <c r="Y26"/>
      <c r="Z26"/>
      <c r="AA26"/>
      <c r="AB26"/>
    </row>
    <row r="27" spans="4:28" ht="21" x14ac:dyDescent="0.25">
      <c r="D27" s="126"/>
      <c r="E27" s="126"/>
      <c r="F27" s="126"/>
      <c r="G27" s="126"/>
      <c r="H27" s="126"/>
      <c r="P27"/>
      <c r="Q27"/>
      <c r="R27"/>
      <c r="S27"/>
      <c r="T27"/>
      <c r="U27"/>
      <c r="V27"/>
      <c r="W27"/>
      <c r="X27"/>
      <c r="Y27"/>
      <c r="Z27"/>
      <c r="AA27"/>
      <c r="AB27"/>
    </row>
    <row r="28" spans="4:28" ht="21" x14ac:dyDescent="0.25">
      <c r="D28" s="126"/>
      <c r="E28" s="126"/>
      <c r="F28" s="126"/>
      <c r="G28" s="126"/>
      <c r="H28" s="126"/>
      <c r="P28"/>
      <c r="Q28"/>
      <c r="R28"/>
      <c r="S28"/>
      <c r="T28"/>
      <c r="U28"/>
      <c r="V28"/>
      <c r="W28"/>
      <c r="X28"/>
      <c r="Y28"/>
      <c r="Z28"/>
      <c r="AA28"/>
      <c r="AB28"/>
    </row>
    <row r="29" spans="4:28" ht="21" x14ac:dyDescent="0.25">
      <c r="D29" s="126"/>
      <c r="E29" s="126"/>
      <c r="F29" s="126"/>
      <c r="G29" s="126"/>
      <c r="H29" s="126"/>
      <c r="P29"/>
      <c r="Q29"/>
      <c r="R29"/>
      <c r="S29"/>
      <c r="T29"/>
      <c r="U29"/>
      <c r="V29"/>
      <c r="W29"/>
      <c r="X29"/>
      <c r="Y29"/>
      <c r="Z29"/>
      <c r="AA29"/>
      <c r="AB29"/>
    </row>
    <row r="30" spans="4:28" ht="21" x14ac:dyDescent="0.25">
      <c r="D30" s="126"/>
      <c r="E30" s="126"/>
      <c r="F30" s="126"/>
      <c r="G30" s="126"/>
      <c r="H30" s="126"/>
      <c r="P30"/>
      <c r="Q30" s="136"/>
      <c r="R30" s="136"/>
      <c r="S30" s="136"/>
      <c r="T30" s="136"/>
      <c r="U30" s="137"/>
      <c r="V30"/>
      <c r="W30"/>
      <c r="X30"/>
      <c r="Y30"/>
      <c r="Z30"/>
      <c r="AA30"/>
      <c r="AB30"/>
    </row>
    <row r="31" spans="4:28" x14ac:dyDescent="0.25">
      <c r="P31"/>
      <c r="Q31" s="136"/>
      <c r="R31" s="136"/>
      <c r="S31" s="136"/>
      <c r="T31" s="136"/>
      <c r="U31" s="137"/>
      <c r="V31"/>
      <c r="W31"/>
      <c r="X31"/>
      <c r="Y31"/>
      <c r="Z31"/>
      <c r="AA31"/>
      <c r="AB31"/>
    </row>
    <row r="32" spans="4:28" x14ac:dyDescent="0.25">
      <c r="P32"/>
      <c r="Q32" s="136"/>
      <c r="R32" s="136"/>
      <c r="S32" s="136"/>
      <c r="T32" s="136"/>
      <c r="U32" s="137"/>
      <c r="V32"/>
      <c r="W32"/>
      <c r="X32"/>
      <c r="Y32"/>
      <c r="Z32"/>
      <c r="AA32"/>
      <c r="AB32"/>
    </row>
    <row r="33" spans="16:28" x14ac:dyDescent="0.25">
      <c r="P33"/>
      <c r="Q33" s="137"/>
      <c r="R33" s="137"/>
      <c r="S33" s="137"/>
      <c r="T33" s="137"/>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6"/>
      <c r="R36" s="136"/>
      <c r="S36" s="136"/>
      <c r="T36" s="136"/>
      <c r="U36" s="137"/>
      <c r="V36"/>
      <c r="W36"/>
      <c r="X36"/>
      <c r="Y36"/>
      <c r="Z36"/>
      <c r="AA36"/>
      <c r="AB36"/>
    </row>
    <row r="37" spans="16:28" x14ac:dyDescent="0.25">
      <c r="P37"/>
      <c r="Q37" s="136"/>
      <c r="R37" s="136"/>
      <c r="S37" s="136"/>
      <c r="T37" s="136"/>
      <c r="U37" s="137"/>
      <c r="V37"/>
      <c r="W37"/>
      <c r="X37"/>
      <c r="Y37"/>
      <c r="Z37"/>
      <c r="AA37"/>
      <c r="AB37"/>
    </row>
    <row r="38" spans="16:28" x14ac:dyDescent="0.25">
      <c r="P38"/>
      <c r="Q38" s="136"/>
      <c r="R38" s="136"/>
      <c r="S38" s="136"/>
      <c r="T38" s="136"/>
      <c r="U38" s="137"/>
      <c r="V38"/>
      <c r="W38"/>
      <c r="X38"/>
      <c r="Y38"/>
      <c r="Z38"/>
      <c r="AA38"/>
      <c r="AB38"/>
    </row>
    <row r="39" spans="16:28" x14ac:dyDescent="0.25">
      <c r="P39"/>
      <c r="Q39" s="137"/>
      <c r="R39" s="137"/>
      <c r="S39" s="137"/>
      <c r="T39" s="137"/>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8"/>
      <c r="R42"/>
      <c r="S42"/>
      <c r="T42"/>
      <c r="U42"/>
      <c r="V42"/>
      <c r="W42"/>
      <c r="X42"/>
      <c r="Y42"/>
      <c r="Z42"/>
      <c r="AA42"/>
      <c r="AB42"/>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70" zoomScaleNormal="70" workbookViewId="0">
      <selection activeCell="Q25" sqref="Q2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2"/>
    </row>
    <row r="18" spans="5:11" ht="27.75" customHeight="1" thickBot="1" x14ac:dyDescent="0.3"/>
    <row r="19" spans="5:11" ht="30" customHeight="1" thickBot="1" x14ac:dyDescent="0.3">
      <c r="E19" s="162" t="s">
        <v>116</v>
      </c>
      <c r="F19" s="162" t="s">
        <v>115</v>
      </c>
      <c r="I19" s="174" t="s">
        <v>121</v>
      </c>
      <c r="J19" s="163" t="s">
        <v>117</v>
      </c>
      <c r="K19" s="163" t="s">
        <v>118</v>
      </c>
    </row>
    <row r="20" spans="5:11" ht="27" customHeight="1" thickBot="1" x14ac:dyDescent="0.3">
      <c r="E20" s="18">
        <v>10</v>
      </c>
      <c r="F20" s="18">
        <v>120</v>
      </c>
      <c r="I20" s="164" t="s">
        <v>117</v>
      </c>
      <c r="J20" s="164">
        <v>1</v>
      </c>
      <c r="K20" s="164"/>
    </row>
    <row r="21" spans="5:11" ht="26.25" thickBot="1" x14ac:dyDescent="0.3">
      <c r="E21" s="18">
        <v>14</v>
      </c>
      <c r="F21" s="18">
        <v>130</v>
      </c>
      <c r="I21" s="164" t="s">
        <v>118</v>
      </c>
      <c r="J21" s="168">
        <v>0.8899225668230345</v>
      </c>
      <c r="K21" s="164">
        <v>1</v>
      </c>
    </row>
    <row r="22" spans="5:11" ht="22.5" customHeight="1" x14ac:dyDescent="0.25">
      <c r="E22" s="18">
        <v>16</v>
      </c>
      <c r="F22" s="18">
        <v>170</v>
      </c>
    </row>
    <row r="23" spans="5:11" ht="23.25" customHeight="1" x14ac:dyDescent="0.25">
      <c r="E23" s="18">
        <v>12</v>
      </c>
      <c r="F23" s="18">
        <v>150</v>
      </c>
    </row>
    <row r="24" spans="5:11" ht="25.15" customHeight="1" x14ac:dyDescent="0.25">
      <c r="E24" s="18">
        <v>20</v>
      </c>
      <c r="F24" s="18">
        <v>200</v>
      </c>
    </row>
    <row r="25" spans="5:11" ht="25.9" customHeight="1" x14ac:dyDescent="0.25">
      <c r="E25" s="18">
        <v>18</v>
      </c>
      <c r="F25" s="18">
        <v>180</v>
      </c>
    </row>
    <row r="26" spans="5:11" ht="21" customHeight="1" x14ac:dyDescent="0.25">
      <c r="E26" s="18">
        <v>16</v>
      </c>
      <c r="F26" s="18">
        <v>190</v>
      </c>
    </row>
    <row r="27" spans="5:11" ht="24" customHeight="1" x14ac:dyDescent="0.25">
      <c r="E27" s="18">
        <v>14</v>
      </c>
      <c r="F27" s="18">
        <v>150</v>
      </c>
    </row>
    <row r="28" spans="5:11" ht="25.15" customHeight="1" x14ac:dyDescent="0.25">
      <c r="E28" s="18">
        <v>16</v>
      </c>
      <c r="F28" s="18">
        <v>160</v>
      </c>
    </row>
    <row r="29" spans="5:11" ht="23.25" customHeight="1" x14ac:dyDescent="0.25">
      <c r="E29" s="18">
        <v>18</v>
      </c>
      <c r="F29" s="18">
        <v>200</v>
      </c>
    </row>
    <row r="30" spans="5:11" ht="24" customHeight="1" x14ac:dyDescent="0.25"/>
    <row r="31" spans="5:11" ht="27.75" customHeight="1" x14ac:dyDescent="0.25"/>
    <row r="32" spans="5:11"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65" spans="3:8" ht="15" customHeight="1" x14ac:dyDescent="0.25"/>
    <row r="66" spans="3:8" ht="15" customHeight="1" x14ac:dyDescent="0.25"/>
    <row r="70" spans="3:8" x14ac:dyDescent="0.25">
      <c r="C70" s="23"/>
      <c r="D70" s="23"/>
      <c r="E70" s="23"/>
      <c r="F70" s="23"/>
      <c r="G70" s="23"/>
      <c r="H70" s="23"/>
    </row>
  </sheetData>
  <pageMargins left="0.7" right="0.7" top="0.75" bottom="0.75" header="0.3" footer="0.3"/>
  <pageSetup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L70"/>
  <sheetViews>
    <sheetView zoomScale="70" zoomScaleNormal="70" workbookViewId="0">
      <selection activeCell="J29" sqref="J2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11.8554687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7.42578125" style="3" customWidth="1"/>
    <col min="19" max="16384" width="9.140625" style="3"/>
  </cols>
  <sheetData>
    <row r="18" spans="5:12" ht="27.75" customHeight="1" thickBot="1" x14ac:dyDescent="0.3"/>
    <row r="19" spans="5:12" ht="30" customHeight="1" thickBot="1" x14ac:dyDescent="0.3">
      <c r="E19" s="162" t="s">
        <v>115</v>
      </c>
      <c r="F19" s="162" t="s">
        <v>116</v>
      </c>
      <c r="J19" s="165"/>
      <c r="K19" s="165" t="s">
        <v>117</v>
      </c>
      <c r="L19" s="165" t="s">
        <v>118</v>
      </c>
    </row>
    <row r="20" spans="5:12" ht="27" customHeight="1" thickBot="1" x14ac:dyDescent="0.3">
      <c r="E20" s="18">
        <v>487</v>
      </c>
      <c r="F20" s="18">
        <v>3</v>
      </c>
      <c r="J20" s="166" t="s">
        <v>117</v>
      </c>
      <c r="K20" s="166">
        <v>1</v>
      </c>
      <c r="L20" s="166"/>
    </row>
    <row r="21" spans="5:12" ht="27.75" thickBot="1" x14ac:dyDescent="0.3">
      <c r="E21" s="18">
        <v>445</v>
      </c>
      <c r="F21" s="18">
        <v>5</v>
      </c>
      <c r="J21" s="166" t="s">
        <v>118</v>
      </c>
      <c r="K21" s="167">
        <v>0.83253405640267275</v>
      </c>
      <c r="L21" s="166">
        <v>1</v>
      </c>
    </row>
    <row r="22" spans="5:12" ht="29.25" customHeight="1" x14ac:dyDescent="0.25">
      <c r="E22" s="18">
        <v>272</v>
      </c>
      <c r="F22" s="18">
        <v>2</v>
      </c>
    </row>
    <row r="23" spans="5:12" ht="28.15" customHeight="1" x14ac:dyDescent="0.25">
      <c r="E23" s="18">
        <v>641</v>
      </c>
      <c r="F23" s="18">
        <v>8</v>
      </c>
    </row>
    <row r="24" spans="5:12" ht="25.15" customHeight="1" x14ac:dyDescent="0.25">
      <c r="E24" s="18">
        <v>187</v>
      </c>
      <c r="F24" s="18">
        <v>2</v>
      </c>
    </row>
    <row r="25" spans="5:12" ht="25.9" customHeight="1" x14ac:dyDescent="0.25">
      <c r="E25" s="18">
        <v>440</v>
      </c>
      <c r="F25" s="18">
        <v>6</v>
      </c>
    </row>
    <row r="26" spans="5:12" ht="21" customHeight="1" x14ac:dyDescent="0.25">
      <c r="E26" s="18">
        <v>346</v>
      </c>
      <c r="F26" s="18">
        <v>7</v>
      </c>
    </row>
    <row r="27" spans="5:12" ht="24" customHeight="1" x14ac:dyDescent="0.25">
      <c r="E27" s="18">
        <v>238</v>
      </c>
      <c r="F27" s="18">
        <v>1</v>
      </c>
    </row>
    <row r="28" spans="5:12" ht="25.15" customHeight="1" x14ac:dyDescent="0.25">
      <c r="E28" s="18">
        <v>312</v>
      </c>
      <c r="F28" s="18">
        <v>4</v>
      </c>
    </row>
    <row r="29" spans="5:12" ht="23.25" customHeight="1" x14ac:dyDescent="0.25">
      <c r="E29" s="18">
        <v>269</v>
      </c>
      <c r="F29" s="18">
        <v>2</v>
      </c>
    </row>
    <row r="30" spans="5:12" ht="24" customHeight="1" x14ac:dyDescent="0.25">
      <c r="E30" s="18">
        <v>655</v>
      </c>
      <c r="F30" s="18">
        <v>9</v>
      </c>
    </row>
    <row r="31" spans="5:12" ht="27.75" customHeight="1" x14ac:dyDescent="0.25">
      <c r="E31" s="18">
        <v>563</v>
      </c>
      <c r="F31" s="18">
        <v>6</v>
      </c>
    </row>
    <row r="32" spans="5:12" ht="18" customHeight="1" x14ac:dyDescent="0.25"/>
    <row r="33" ht="18" customHeight="1" x14ac:dyDescent="0.25"/>
    <row r="34" ht="15.6" customHeight="1" x14ac:dyDescent="0.25"/>
    <row r="35" ht="15.6" customHeight="1" x14ac:dyDescent="0.25"/>
    <row r="37" ht="51.6"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315" t="s">
        <v>43</v>
      </c>
      <c r="G55" s="316"/>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317" t="s">
        <v>50</v>
      </c>
      <c r="D65" s="318" t="e">
        <f>#REF!/6</f>
        <v>#REF!</v>
      </c>
      <c r="E65" s="23"/>
      <c r="F65" s="23"/>
      <c r="G65" s="23"/>
      <c r="H65" s="23"/>
    </row>
    <row r="66" spans="3:8" x14ac:dyDescent="0.25">
      <c r="C66" s="317"/>
      <c r="D66" s="318"/>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1:M70"/>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320" t="s">
        <v>14</v>
      </c>
      <c r="I21" s="321"/>
    </row>
    <row r="22" spans="6:9" ht="47.45" customHeight="1" x14ac:dyDescent="0.35">
      <c r="F22" s="28" t="s">
        <v>1</v>
      </c>
      <c r="G22" s="29" t="s">
        <v>44</v>
      </c>
      <c r="H22" s="146" t="s">
        <v>42</v>
      </c>
      <c r="I22" s="147"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315" t="s">
        <v>42</v>
      </c>
      <c r="G36" s="316"/>
      <c r="H36" s="23"/>
      <c r="I36" s="322" t="s">
        <v>47</v>
      </c>
      <c r="J36" s="323"/>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 t="shared" ref="I38:I43" si="0">G38-H38</f>
        <v>4</v>
      </c>
      <c r="J38" s="31">
        <f t="shared" ref="J38:J43" si="1">ABS(I38)</f>
        <v>4</v>
      </c>
      <c r="K38" s="23"/>
    </row>
    <row r="39" spans="2:13" ht="24.6" customHeight="1" x14ac:dyDescent="0.25">
      <c r="F39" s="31">
        <v>2</v>
      </c>
      <c r="G39" s="31">
        <v>470</v>
      </c>
      <c r="H39" s="31">
        <v>484</v>
      </c>
      <c r="I39" s="31">
        <f t="shared" si="0"/>
        <v>-14</v>
      </c>
      <c r="J39" s="31">
        <f t="shared" si="1"/>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317" t="s">
        <v>49</v>
      </c>
      <c r="D46" s="319">
        <f>J44/6</f>
        <v>4.666666666666667</v>
      </c>
      <c r="E46" s="23"/>
      <c r="M46" s="4"/>
    </row>
    <row r="47" spans="2:13" ht="14.45" customHeight="1" x14ac:dyDescent="0.25">
      <c r="B47" s="16"/>
      <c r="C47" s="317"/>
      <c r="D47" s="319"/>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315" t="s">
        <v>43</v>
      </c>
      <c r="G55" s="316"/>
      <c r="H55" s="23"/>
      <c r="I55" s="322" t="s">
        <v>47</v>
      </c>
      <c r="J55" s="323"/>
      <c r="K55" s="23"/>
    </row>
    <row r="56" spans="3:13" ht="51" x14ac:dyDescent="0.25">
      <c r="C56" s="23"/>
      <c r="D56" s="23"/>
      <c r="E56" s="23"/>
      <c r="F56" s="31" t="s">
        <v>1</v>
      </c>
      <c r="G56" s="30" t="s">
        <v>44</v>
      </c>
      <c r="H56" s="30" t="s">
        <v>14</v>
      </c>
      <c r="I56" s="30" t="s">
        <v>46</v>
      </c>
      <c r="J56" s="148" t="s">
        <v>45</v>
      </c>
      <c r="K56" s="23"/>
    </row>
    <row r="57" spans="3:13" ht="25.5" x14ac:dyDescent="0.25">
      <c r="C57" s="23"/>
      <c r="D57" s="23"/>
      <c r="E57" s="23"/>
      <c r="F57" s="31">
        <v>1</v>
      </c>
      <c r="G57" s="31">
        <v>492</v>
      </c>
      <c r="H57" s="31">
        <v>495</v>
      </c>
      <c r="I57" s="31">
        <f t="shared" ref="I57:I62" si="2">G57-H57</f>
        <v>-3</v>
      </c>
      <c r="J57" s="31">
        <f t="shared" ref="J57:J62" si="3">ABS(I57)</f>
        <v>3</v>
      </c>
      <c r="K57" s="23"/>
    </row>
    <row r="58" spans="3:13" ht="25.5" x14ac:dyDescent="0.25">
      <c r="C58" s="23"/>
      <c r="D58" s="23"/>
      <c r="E58" s="23"/>
      <c r="F58" s="31">
        <v>2</v>
      </c>
      <c r="G58" s="31">
        <v>470</v>
      </c>
      <c r="H58" s="31">
        <v>482</v>
      </c>
      <c r="I58" s="31">
        <f t="shared" si="2"/>
        <v>-12</v>
      </c>
      <c r="J58" s="31">
        <f t="shared" si="3"/>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317" t="s">
        <v>50</v>
      </c>
      <c r="D65" s="319">
        <f>J63/6</f>
        <v>5.666666666666667</v>
      </c>
      <c r="E65" s="23"/>
      <c r="F65" s="23"/>
      <c r="G65" s="23"/>
      <c r="H65" s="23"/>
      <c r="I65" s="23"/>
      <c r="J65" s="23"/>
      <c r="K65" s="23"/>
    </row>
    <row r="66" spans="3:11" x14ac:dyDescent="0.25">
      <c r="C66" s="317"/>
      <c r="D66" s="319"/>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2" t="s">
        <v>116</v>
      </c>
      <c r="F23" s="162"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2" t="s">
        <v>115</v>
      </c>
      <c r="F23" s="162"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324" t="s">
        <v>14</v>
      </c>
      <c r="I21" s="325"/>
      <c r="M21" s="90"/>
      <c r="N21" s="90"/>
      <c r="O21" s="90"/>
      <c r="P21" s="90"/>
      <c r="Q21" s="90"/>
      <c r="R21" s="90"/>
      <c r="S21" s="90"/>
      <c r="T21" s="90"/>
      <c r="U21" s="90"/>
      <c r="V21" s="90"/>
    </row>
    <row r="22" spans="6:22" ht="61.5" customHeight="1" x14ac:dyDescent="0.35">
      <c r="F22" s="28" t="s">
        <v>1</v>
      </c>
      <c r="G22" s="29" t="s">
        <v>44</v>
      </c>
      <c r="H22" s="146" t="s">
        <v>42</v>
      </c>
      <c r="I22" s="147"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315" t="s">
        <v>43</v>
      </c>
      <c r="G55" s="316"/>
      <c r="H55" s="23"/>
      <c r="I55" s="322" t="s">
        <v>47</v>
      </c>
      <c r="J55" s="323"/>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 t="shared" ref="I57:I62" si="0">G57-H57</f>
        <v>-3</v>
      </c>
      <c r="J57" s="31">
        <f t="shared" ref="J57:J62" si="1">ABS(I57)</f>
        <v>3</v>
      </c>
      <c r="K57" s="23"/>
    </row>
    <row r="58" spans="3:11" ht="25.5" x14ac:dyDescent="0.25">
      <c r="C58" s="23"/>
      <c r="D58" s="23"/>
      <c r="E58" s="23"/>
      <c r="F58" s="31">
        <v>2</v>
      </c>
      <c r="G58" s="31">
        <v>470</v>
      </c>
      <c r="H58" s="31">
        <v>482</v>
      </c>
      <c r="I58" s="31">
        <f t="shared" si="0"/>
        <v>-12</v>
      </c>
      <c r="J58" s="31">
        <f t="shared" si="1"/>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317" t="s">
        <v>50</v>
      </c>
      <c r="D65" s="318">
        <f>J63/6</f>
        <v>5.666666666666667</v>
      </c>
      <c r="E65" s="23"/>
      <c r="F65" s="23"/>
      <c r="G65" s="23"/>
      <c r="H65" s="23"/>
      <c r="I65" s="23"/>
      <c r="J65" s="23"/>
      <c r="K65" s="23"/>
    </row>
    <row r="66" spans="3:11" x14ac:dyDescent="0.25">
      <c r="C66" s="317"/>
      <c r="D66" s="318"/>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7:M51"/>
  <sheetViews>
    <sheetView showRowColHeaders="0" zoomScale="60" zoomScaleNormal="60" workbookViewId="0">
      <selection activeCell="C9" sqref="C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7" ht="21" customHeight="1" x14ac:dyDescent="0.25"/>
    <row r="28" ht="24.6" customHeight="1" x14ac:dyDescent="0.25"/>
    <row r="29" ht="23.45" customHeight="1" x14ac:dyDescent="0.25"/>
    <row r="30" ht="21" customHeight="1" x14ac:dyDescent="0.25"/>
    <row r="31" ht="25.15" customHeight="1" x14ac:dyDescent="0.25"/>
    <row r="32" ht="22.9" customHeight="1" x14ac:dyDescent="0.25"/>
    <row r="33" spans="13:13" ht="21.6" customHeight="1" x14ac:dyDescent="0.25"/>
    <row r="34" spans="13:13" ht="1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3:M53"/>
  <sheetViews>
    <sheetView zoomScale="70" zoomScaleNormal="70" workbookViewId="0">
      <selection activeCell="L49" sqref="L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20" t="s">
        <v>14</v>
      </c>
      <c r="M29" s="2"/>
    </row>
    <row r="30" spans="7:13" ht="33" customHeight="1" x14ac:dyDescent="0.25">
      <c r="G30" s="21">
        <v>1</v>
      </c>
      <c r="H30" s="21">
        <v>100</v>
      </c>
      <c r="I30" s="21">
        <v>0.05</v>
      </c>
      <c r="J30" s="175"/>
      <c r="M30" s="4"/>
    </row>
    <row r="31" spans="7:13" ht="27" x14ac:dyDescent="0.25">
      <c r="G31" s="21">
        <v>2</v>
      </c>
      <c r="H31" s="21">
        <v>90</v>
      </c>
      <c r="I31" s="21">
        <v>0.05</v>
      </c>
      <c r="J31" s="176"/>
      <c r="M31" s="4"/>
    </row>
    <row r="32" spans="7:13" ht="27" x14ac:dyDescent="0.25">
      <c r="G32" s="21">
        <v>3</v>
      </c>
      <c r="H32" s="21">
        <v>105</v>
      </c>
      <c r="I32" s="21">
        <v>0.2</v>
      </c>
      <c r="J32" s="177"/>
      <c r="M32" s="4"/>
    </row>
    <row r="33" spans="7:13" ht="27" x14ac:dyDescent="0.25">
      <c r="G33" s="21">
        <v>4</v>
      </c>
      <c r="H33" s="21">
        <v>95</v>
      </c>
      <c r="I33" s="21">
        <v>0.3</v>
      </c>
      <c r="J33" s="177"/>
      <c r="M33" s="4"/>
    </row>
    <row r="34" spans="7:13" ht="27" x14ac:dyDescent="0.25">
      <c r="G34" s="21">
        <v>5</v>
      </c>
      <c r="H34" s="21">
        <v>110</v>
      </c>
      <c r="I34" s="21">
        <v>0.4</v>
      </c>
      <c r="J34" s="175"/>
      <c r="M34" s="4"/>
    </row>
    <row r="35" spans="7:13" ht="31.5" customHeight="1" x14ac:dyDescent="0.25">
      <c r="G35" s="25">
        <v>6</v>
      </c>
      <c r="H35" s="21"/>
      <c r="I35" s="22"/>
      <c r="J35" s="178">
        <f>((H30*I30)+(H31*I31)+(H32*I32)+(H33*I33)+(H34*I34))</f>
        <v>103</v>
      </c>
      <c r="M35" s="4"/>
    </row>
    <row r="46" spans="7:13" ht="27" x14ac:dyDescent="0.25">
      <c r="G46" s="19" t="s">
        <v>1</v>
      </c>
      <c r="H46" s="19" t="s">
        <v>2</v>
      </c>
      <c r="I46" s="19" t="s">
        <v>13</v>
      </c>
      <c r="J46" s="20" t="s">
        <v>14</v>
      </c>
    </row>
    <row r="47" spans="7:13" ht="27" x14ac:dyDescent="0.25">
      <c r="G47" s="21">
        <v>1</v>
      </c>
      <c r="H47" s="21">
        <v>100</v>
      </c>
      <c r="I47" s="21"/>
      <c r="J47" s="179"/>
    </row>
    <row r="48" spans="7:13" ht="27" x14ac:dyDescent="0.25">
      <c r="G48" s="21">
        <v>2</v>
      </c>
      <c r="H48" s="21">
        <v>90</v>
      </c>
      <c r="I48" s="21">
        <v>0.05</v>
      </c>
      <c r="J48" s="177"/>
    </row>
    <row r="49" spans="7:10" ht="27" x14ac:dyDescent="0.25">
      <c r="G49" s="21">
        <v>3</v>
      </c>
      <c r="H49" s="21">
        <v>105</v>
      </c>
      <c r="I49" s="21">
        <v>0.05</v>
      </c>
      <c r="J49" s="177"/>
    </row>
    <row r="50" spans="7:10" ht="27" x14ac:dyDescent="0.25">
      <c r="G50" s="21">
        <v>4</v>
      </c>
      <c r="H50" s="21">
        <v>95</v>
      </c>
      <c r="I50" s="21">
        <v>0.2</v>
      </c>
      <c r="J50" s="177"/>
    </row>
    <row r="51" spans="7:10" ht="27" x14ac:dyDescent="0.25">
      <c r="G51" s="21">
        <v>5</v>
      </c>
      <c r="H51" s="21">
        <v>110</v>
      </c>
      <c r="I51" s="21">
        <v>0.3</v>
      </c>
      <c r="J51" s="177"/>
    </row>
    <row r="52" spans="7:10" ht="27" x14ac:dyDescent="0.25">
      <c r="G52" s="21">
        <v>6</v>
      </c>
      <c r="H52" s="21">
        <v>35</v>
      </c>
      <c r="I52" s="21">
        <v>0.4</v>
      </c>
      <c r="J52" s="177"/>
    </row>
    <row r="53" spans="7:10" ht="27" x14ac:dyDescent="0.25">
      <c r="G53" s="25">
        <v>7</v>
      </c>
      <c r="H53" s="21"/>
      <c r="I53" s="22"/>
      <c r="J53" s="180">
        <f>H52*I52+H51*I51+H50*I50+H49*I49+H48*I48</f>
        <v>75.75</v>
      </c>
    </row>
  </sheetData>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7:W51"/>
  <sheetViews>
    <sheetView zoomScale="70" zoomScaleNormal="70" workbookViewId="0">
      <selection activeCell="P21" sqref="P2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9.140625" style="3" customWidth="1"/>
    <col min="27" max="16384" width="9.140625" style="3"/>
  </cols>
  <sheetData>
    <row r="17" spans="6:23" x14ac:dyDescent="0.25">
      <c r="O17" t="s">
        <v>15</v>
      </c>
      <c r="P17"/>
      <c r="Q17"/>
      <c r="R17"/>
      <c r="S17"/>
      <c r="T17"/>
      <c r="U17"/>
      <c r="V17"/>
      <c r="W17"/>
    </row>
    <row r="18" spans="6:23" ht="15.75" thickBot="1" x14ac:dyDescent="0.3">
      <c r="O18"/>
      <c r="P18"/>
      <c r="Q18"/>
      <c r="R18"/>
      <c r="S18"/>
      <c r="T18"/>
      <c r="U18"/>
      <c r="V18"/>
      <c r="W18"/>
    </row>
    <row r="19" spans="6:23" x14ac:dyDescent="0.25">
      <c r="O19" s="184" t="s">
        <v>16</v>
      </c>
      <c r="P19" s="184"/>
      <c r="Q19"/>
      <c r="R19"/>
      <c r="S19"/>
      <c r="T19"/>
      <c r="U19"/>
      <c r="V19"/>
      <c r="W19"/>
    </row>
    <row r="20" spans="6:23" x14ac:dyDescent="0.25">
      <c r="O20" s="181" t="s">
        <v>17</v>
      </c>
      <c r="P20" s="181">
        <v>0.95338137192208428</v>
      </c>
      <c r="Q20"/>
      <c r="R20"/>
      <c r="S20"/>
      <c r="T20"/>
      <c r="U20"/>
      <c r="V20"/>
      <c r="W20"/>
    </row>
    <row r="21" spans="6:23" ht="31.5" x14ac:dyDescent="0.5">
      <c r="F21" s="192" t="s">
        <v>116</v>
      </c>
      <c r="G21" s="192" t="s">
        <v>115</v>
      </c>
      <c r="O21" s="181" t="s">
        <v>18</v>
      </c>
      <c r="P21" s="185">
        <v>0.90893604032803554</v>
      </c>
      <c r="Q21"/>
      <c r="R21"/>
      <c r="S21"/>
      <c r="T21"/>
      <c r="U21"/>
      <c r="V21"/>
      <c r="W21"/>
    </row>
    <row r="22" spans="6:23" ht="25.5" x14ac:dyDescent="0.25">
      <c r="F22" s="162" t="s">
        <v>120</v>
      </c>
      <c r="G22" s="162" t="s">
        <v>119</v>
      </c>
      <c r="O22" s="181" t="s">
        <v>19</v>
      </c>
      <c r="P22" s="181">
        <v>0.8975530453690399</v>
      </c>
      <c r="Q22"/>
      <c r="R22"/>
      <c r="S22"/>
      <c r="T22"/>
      <c r="U22"/>
      <c r="V22"/>
      <c r="W22"/>
    </row>
    <row r="23" spans="6:23" ht="22.5" x14ac:dyDescent="0.25">
      <c r="F23" s="36">
        <v>2008</v>
      </c>
      <c r="G23" s="36">
        <v>1426</v>
      </c>
      <c r="O23" s="181" t="s">
        <v>20</v>
      </c>
      <c r="P23" s="181">
        <v>290.63249208329324</v>
      </c>
      <c r="Q23"/>
      <c r="R23"/>
      <c r="S23"/>
      <c r="T23"/>
      <c r="U23"/>
      <c r="V23"/>
      <c r="W23"/>
    </row>
    <row r="24" spans="6:23" ht="23.25" thickBot="1" x14ac:dyDescent="0.3">
      <c r="F24" s="36">
        <v>2009</v>
      </c>
      <c r="G24" s="36">
        <v>1678</v>
      </c>
      <c r="O24" s="182" t="s">
        <v>21</v>
      </c>
      <c r="P24" s="182">
        <v>10</v>
      </c>
      <c r="Q24"/>
      <c r="R24"/>
      <c r="S24"/>
      <c r="T24"/>
      <c r="U24"/>
      <c r="V24"/>
      <c r="W24"/>
    </row>
    <row r="25" spans="6:23" ht="22.5" x14ac:dyDescent="0.25">
      <c r="F25" s="36">
        <v>2010</v>
      </c>
      <c r="G25" s="36">
        <v>2591</v>
      </c>
      <c r="O25"/>
      <c r="P25"/>
      <c r="Q25"/>
      <c r="R25"/>
      <c r="S25"/>
      <c r="T25"/>
      <c r="U25"/>
      <c r="V25"/>
      <c r="W25"/>
    </row>
    <row r="26" spans="6:23" ht="23.25" thickBot="1" x14ac:dyDescent="0.3">
      <c r="F26" s="36">
        <v>2011</v>
      </c>
      <c r="G26" s="36">
        <v>2105</v>
      </c>
      <c r="O26" t="s">
        <v>22</v>
      </c>
      <c r="P26"/>
      <c r="Q26"/>
      <c r="R26"/>
      <c r="S26"/>
      <c r="T26"/>
      <c r="U26"/>
      <c r="V26"/>
      <c r="W26"/>
    </row>
    <row r="27" spans="6:23" ht="21" customHeight="1" x14ac:dyDescent="0.25">
      <c r="F27" s="36">
        <v>2012</v>
      </c>
      <c r="G27" s="36">
        <v>2744</v>
      </c>
      <c r="O27" s="183"/>
      <c r="P27" s="183" t="s">
        <v>27</v>
      </c>
      <c r="Q27" s="183" t="s">
        <v>28</v>
      </c>
      <c r="R27" s="183" t="s">
        <v>29</v>
      </c>
      <c r="S27" s="183" t="s">
        <v>30</v>
      </c>
      <c r="T27" s="183" t="s">
        <v>31</v>
      </c>
      <c r="U27"/>
      <c r="V27"/>
      <c r="W27"/>
    </row>
    <row r="28" spans="6:23" ht="24.6" customHeight="1" x14ac:dyDescent="0.25">
      <c r="F28" s="36">
        <v>2013</v>
      </c>
      <c r="G28" s="36">
        <v>3068</v>
      </c>
      <c r="O28" s="181" t="s">
        <v>23</v>
      </c>
      <c r="P28" s="181">
        <v>1</v>
      </c>
      <c r="Q28" s="181">
        <v>6744738.4363636356</v>
      </c>
      <c r="R28" s="181">
        <v>6744738.4363636356</v>
      </c>
      <c r="S28" s="181">
        <v>79.850341988400615</v>
      </c>
      <c r="T28" s="181">
        <v>1.9530384963609572E-5</v>
      </c>
      <c r="U28"/>
      <c r="V28"/>
      <c r="W28"/>
    </row>
    <row r="29" spans="6:23" ht="23.45" customHeight="1" x14ac:dyDescent="0.25">
      <c r="F29" s="36">
        <v>2014</v>
      </c>
      <c r="G29" s="36">
        <v>2755</v>
      </c>
      <c r="O29" s="181" t="s">
        <v>24</v>
      </c>
      <c r="P29" s="181">
        <v>8</v>
      </c>
      <c r="Q29" s="181">
        <v>675737.96363636397</v>
      </c>
      <c r="R29" s="181">
        <v>84467.245454545497</v>
      </c>
      <c r="S29" s="181"/>
      <c r="T29" s="181"/>
      <c r="U29"/>
      <c r="V29"/>
      <c r="W29"/>
    </row>
    <row r="30" spans="6:23" ht="21" customHeight="1" thickBot="1" x14ac:dyDescent="0.35">
      <c r="F30" s="36">
        <v>2015</v>
      </c>
      <c r="G30" s="170">
        <v>3689</v>
      </c>
      <c r="O30" s="182" t="s">
        <v>25</v>
      </c>
      <c r="P30" s="182">
        <v>9</v>
      </c>
      <c r="Q30" s="182">
        <v>7420476.3999999994</v>
      </c>
      <c r="R30" s="182"/>
      <c r="S30" s="182"/>
      <c r="T30" s="182"/>
      <c r="U30"/>
      <c r="V30"/>
      <c r="W30"/>
    </row>
    <row r="31" spans="6:23" ht="25.15" customHeight="1" thickBot="1" x14ac:dyDescent="0.3">
      <c r="F31" s="36">
        <v>2016</v>
      </c>
      <c r="G31" s="36">
        <v>4003</v>
      </c>
      <c r="O31"/>
      <c r="P31"/>
      <c r="Q31"/>
      <c r="R31"/>
      <c r="S31"/>
      <c r="T31"/>
      <c r="U31"/>
      <c r="V31"/>
      <c r="W31"/>
    </row>
    <row r="32" spans="6:23" ht="22.9" customHeight="1" x14ac:dyDescent="0.25">
      <c r="F32" s="36">
        <v>2017</v>
      </c>
      <c r="G32" s="36">
        <v>3997</v>
      </c>
      <c r="O32" s="183"/>
      <c r="P32" s="183" t="s">
        <v>32</v>
      </c>
      <c r="Q32" s="183" t="s">
        <v>20</v>
      </c>
      <c r="R32" s="183" t="s">
        <v>33</v>
      </c>
      <c r="S32" s="183" t="s">
        <v>34</v>
      </c>
      <c r="T32" s="183" t="s">
        <v>35</v>
      </c>
      <c r="U32" s="183" t="s">
        <v>36</v>
      </c>
      <c r="V32" s="183" t="s">
        <v>37</v>
      </c>
      <c r="W32" s="183" t="s">
        <v>38</v>
      </c>
    </row>
    <row r="33" spans="13:23" ht="21.6" customHeight="1" x14ac:dyDescent="0.25">
      <c r="O33" s="181" t="s">
        <v>26</v>
      </c>
      <c r="P33" s="181">
        <v>-572623.03636363673</v>
      </c>
      <c r="Q33" s="181">
        <v>64395.203938933271</v>
      </c>
      <c r="R33" s="181">
        <v>-8.8923242933846733</v>
      </c>
      <c r="S33" s="181">
        <v>2.0243941805819922E-5</v>
      </c>
      <c r="T33" s="181">
        <v>-721118.64293413248</v>
      </c>
      <c r="U33" s="181">
        <v>-424127.42979314097</v>
      </c>
      <c r="V33" s="181">
        <v>-721118.64293413248</v>
      </c>
      <c r="W33" s="181">
        <v>-424127.42979314097</v>
      </c>
    </row>
    <row r="34" spans="13:23" ht="20.25" customHeight="1" thickBot="1" x14ac:dyDescent="0.3">
      <c r="O34" s="182" t="s">
        <v>39</v>
      </c>
      <c r="P34" s="182">
        <v>285.92727272727291</v>
      </c>
      <c r="Q34" s="182">
        <v>31.99758427520797</v>
      </c>
      <c r="R34" s="182">
        <v>8.9359018564664598</v>
      </c>
      <c r="S34" s="182">
        <v>1.9530384963609466E-5</v>
      </c>
      <c r="T34" s="182">
        <v>212.14071107209949</v>
      </c>
      <c r="U34" s="182">
        <v>359.71383438244629</v>
      </c>
      <c r="V34" s="182">
        <v>212.14071107209949</v>
      </c>
      <c r="W34" s="182">
        <v>359.71383438244629</v>
      </c>
    </row>
    <row r="35" spans="13:23" ht="22.9" customHeight="1" x14ac:dyDescent="0.25">
      <c r="O35"/>
      <c r="P35"/>
      <c r="Q35"/>
      <c r="R35"/>
      <c r="S35"/>
      <c r="T35"/>
      <c r="U35"/>
      <c r="V35"/>
      <c r="W35"/>
    </row>
    <row r="36" spans="13:23" ht="18.600000000000001" customHeight="1" x14ac:dyDescent="0.25">
      <c r="O36"/>
      <c r="P36"/>
      <c r="Q36"/>
      <c r="R36"/>
      <c r="S36"/>
      <c r="T36"/>
      <c r="U36"/>
      <c r="V36"/>
      <c r="W36"/>
    </row>
    <row r="37" spans="13:23" ht="18.600000000000001" customHeight="1" x14ac:dyDescent="0.25">
      <c r="O37"/>
      <c r="P37"/>
      <c r="Q37"/>
      <c r="R37"/>
      <c r="S37"/>
      <c r="T37"/>
      <c r="U37"/>
      <c r="V37"/>
      <c r="W37"/>
    </row>
    <row r="38" spans="13:23" ht="19.149999999999999" customHeight="1" x14ac:dyDescent="0.25"/>
    <row r="39" spans="13:23" ht="16.899999999999999" customHeight="1" x14ac:dyDescent="0.25">
      <c r="M39" s="2"/>
    </row>
    <row r="40" spans="13:23" ht="15" customHeight="1" x14ac:dyDescent="0.25">
      <c r="M40" s="4"/>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326" t="s">
        <v>55</v>
      </c>
      <c r="T15" s="327"/>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R55"/>
  <sheetViews>
    <sheetView showRowColHeaders="0" zoomScale="60" zoomScaleNormal="60" workbookViewId="0">
      <selection activeCell="H53" sqref="H53:H5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123</v>
      </c>
      <c r="H21" s="46" t="s">
        <v>7</v>
      </c>
      <c r="I21" s="46" t="s">
        <v>8</v>
      </c>
      <c r="J21" s="328" t="s">
        <v>9</v>
      </c>
      <c r="K21" s="329"/>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I23+H24</f>
        <v>0.65</v>
      </c>
      <c r="J24" s="42">
        <v>41</v>
      </c>
      <c r="K24" s="42">
        <v>65</v>
      </c>
    </row>
    <row r="25" spans="6:18" ht="30.75" customHeight="1" thickBot="1" x14ac:dyDescent="0.3">
      <c r="F25" s="39">
        <v>4</v>
      </c>
      <c r="G25" s="40">
        <v>40</v>
      </c>
      <c r="H25" s="41">
        <f>G25/G28</f>
        <v>0.2</v>
      </c>
      <c r="I25" s="41">
        <f>I24+H25</f>
        <v>0.85000000000000009</v>
      </c>
      <c r="J25" s="42">
        <v>66</v>
      </c>
      <c r="K25" s="42">
        <v>85</v>
      </c>
    </row>
    <row r="26" spans="6:18" ht="27" customHeight="1" thickBot="1" x14ac:dyDescent="0.3">
      <c r="F26" s="39">
        <v>5</v>
      </c>
      <c r="G26" s="40">
        <v>20</v>
      </c>
      <c r="H26" s="41">
        <f>G26/G28</f>
        <v>0.1</v>
      </c>
      <c r="I26" s="41">
        <f>I25+H26</f>
        <v>0.95000000000000007</v>
      </c>
      <c r="J26" s="42">
        <v>86</v>
      </c>
      <c r="K26" s="42">
        <v>95</v>
      </c>
    </row>
    <row r="27" spans="6:18" ht="31.5" customHeight="1" thickBot="1" x14ac:dyDescent="0.3">
      <c r="F27" s="39">
        <v>6</v>
      </c>
      <c r="G27" s="40">
        <v>10</v>
      </c>
      <c r="H27" s="41">
        <f>G27/G28</f>
        <v>0.05</v>
      </c>
      <c r="I27" s="41">
        <f>I26+H27</f>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37" t="s">
        <v>112</v>
      </c>
      <c r="G37" s="38" t="s">
        <v>11</v>
      </c>
      <c r="H37" s="143"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330">
        <f>SUM(H38:H47)</f>
        <v>27</v>
      </c>
    </row>
    <row r="49" spans="6:8" ht="15" customHeight="1" x14ac:dyDescent="0.25">
      <c r="F49" s="23"/>
      <c r="G49" s="23"/>
      <c r="H49" s="331"/>
    </row>
    <row r="50" spans="6:8" x14ac:dyDescent="0.25">
      <c r="F50" s="23"/>
      <c r="G50" s="23"/>
      <c r="H50" s="331"/>
    </row>
    <row r="52" spans="6:8" ht="15.75" thickBot="1" x14ac:dyDescent="0.3"/>
    <row r="53" spans="6:8" x14ac:dyDescent="0.25">
      <c r="H53" s="330">
        <f>H48/F47</f>
        <v>2.7</v>
      </c>
    </row>
    <row r="54" spans="6:8" x14ac:dyDescent="0.25">
      <c r="H54" s="331"/>
    </row>
    <row r="55" spans="6:8" x14ac:dyDescent="0.25">
      <c r="H55" s="331"/>
    </row>
  </sheetData>
  <mergeCells count="3">
    <mergeCell ref="J21:K21"/>
    <mergeCell ref="H48:H50"/>
    <mergeCell ref="H53:H55"/>
  </mergeCells>
  <pageMargins left="0.7" right="0.7" top="0.75" bottom="0.75" header="0.3" footer="0.3"/>
  <pageSetup scale="4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328" t="s">
        <v>9</v>
      </c>
      <c r="H21" s="329"/>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71">
        <f>SUM(D22:D27)</f>
        <v>200</v>
      </c>
      <c r="E28" s="171">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31"/>
      <c r="K33" s="90"/>
      <c r="L33" s="90"/>
      <c r="M33" s="90"/>
      <c r="N33" s="90"/>
      <c r="O33" s="90"/>
      <c r="P33" s="90"/>
      <c r="Q33" s="90"/>
      <c r="R33" s="90"/>
      <c r="S33" s="90"/>
      <c r="T33" s="90"/>
      <c r="U33" s="90"/>
      <c r="V33" s="90"/>
      <c r="W33" s="90"/>
    </row>
    <row r="34" spans="3:23" ht="26.25" customHeight="1" thickBot="1" x14ac:dyDescent="0.3">
      <c r="C34" s="39">
        <v>18</v>
      </c>
      <c r="J34" s="132"/>
      <c r="K34" s="90"/>
      <c r="L34" s="90"/>
      <c r="M34" s="90"/>
      <c r="N34" s="90"/>
      <c r="O34" s="90"/>
      <c r="P34" s="90"/>
      <c r="Q34" s="90"/>
      <c r="R34" s="90"/>
      <c r="S34" s="90"/>
      <c r="T34" s="90"/>
      <c r="U34" s="90"/>
      <c r="V34" s="90"/>
      <c r="W34" s="90"/>
    </row>
    <row r="35" spans="3:23" ht="30" thickBot="1" x14ac:dyDescent="0.3">
      <c r="C35" s="39">
        <v>25</v>
      </c>
      <c r="J35" s="132"/>
      <c r="K35" s="90"/>
      <c r="L35" s="90"/>
      <c r="M35" s="90"/>
      <c r="N35" s="90"/>
      <c r="O35" s="90"/>
      <c r="P35" s="90"/>
      <c r="Q35" s="90"/>
      <c r="R35" s="90"/>
      <c r="S35" s="90"/>
      <c r="T35" s="90"/>
      <c r="U35" s="90"/>
      <c r="V35" s="90"/>
      <c r="W35" s="90"/>
    </row>
    <row r="36" spans="3:23" ht="30" thickBot="1" x14ac:dyDescent="0.3">
      <c r="C36" s="39">
        <v>73</v>
      </c>
      <c r="J36" s="132"/>
      <c r="K36" s="90"/>
      <c r="L36" s="90"/>
      <c r="M36" s="90"/>
      <c r="N36" s="90"/>
      <c r="O36" s="90"/>
      <c r="P36" s="90"/>
      <c r="Q36" s="90"/>
      <c r="R36" s="90"/>
      <c r="S36" s="90"/>
      <c r="T36" s="90"/>
      <c r="U36" s="90"/>
      <c r="V36" s="90"/>
      <c r="W36" s="90"/>
    </row>
    <row r="37" spans="3:23" ht="30" thickBot="1" x14ac:dyDescent="0.3">
      <c r="C37" s="39">
        <v>12</v>
      </c>
      <c r="J37" s="132"/>
      <c r="K37" s="90"/>
      <c r="L37" s="90"/>
      <c r="M37" s="90"/>
      <c r="N37" s="90"/>
      <c r="O37" s="90"/>
      <c r="P37" s="90"/>
      <c r="Q37" s="90"/>
      <c r="R37" s="90"/>
      <c r="S37" s="90"/>
      <c r="T37" s="90"/>
      <c r="U37" s="90"/>
      <c r="V37" s="90"/>
      <c r="W37" s="90"/>
    </row>
    <row r="38" spans="3:23" ht="30" thickBot="1" x14ac:dyDescent="0.3">
      <c r="C38" s="39">
        <v>54</v>
      </c>
      <c r="J38" s="132"/>
      <c r="K38" s="90"/>
      <c r="L38" s="90"/>
      <c r="M38" s="90"/>
      <c r="N38" s="90"/>
      <c r="O38" s="90"/>
      <c r="P38" s="90"/>
      <c r="Q38" s="90"/>
      <c r="R38" s="90"/>
      <c r="S38" s="90"/>
      <c r="T38" s="90"/>
      <c r="U38" s="90"/>
      <c r="V38" s="90"/>
      <c r="W38" s="90"/>
    </row>
    <row r="39" spans="3:23" ht="30" thickBot="1" x14ac:dyDescent="0.3">
      <c r="C39" s="39">
        <v>96</v>
      </c>
      <c r="J39" s="132"/>
      <c r="K39" s="90"/>
      <c r="L39" s="90"/>
      <c r="M39" s="90"/>
      <c r="N39" s="90"/>
      <c r="O39" s="90"/>
      <c r="P39" s="90"/>
      <c r="Q39" s="90"/>
      <c r="R39" s="90"/>
      <c r="S39" s="90"/>
      <c r="T39" s="90"/>
      <c r="U39" s="90"/>
      <c r="V39" s="90"/>
      <c r="W39" s="90"/>
    </row>
    <row r="40" spans="3:23" ht="30" thickBot="1" x14ac:dyDescent="0.3">
      <c r="C40" s="39">
        <v>23</v>
      </c>
      <c r="J40" s="132"/>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W53"/>
  <sheetViews>
    <sheetView zoomScale="60" zoomScaleNormal="60" workbookViewId="0">
      <selection activeCell="B50" sqref="B50:D5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16384" width="9.140625" style="3"/>
  </cols>
  <sheetData>
    <row r="24" spans="5:23" ht="14.45" customHeight="1" x14ac:dyDescent="0.25">
      <c r="E24" s="335" t="s">
        <v>41</v>
      </c>
      <c r="F24" s="335" t="s">
        <v>109</v>
      </c>
      <c r="G24" s="335" t="s">
        <v>110</v>
      </c>
      <c r="H24" s="335" t="s">
        <v>111</v>
      </c>
      <c r="I24" s="332" t="s">
        <v>6</v>
      </c>
    </row>
    <row r="25" spans="5:23" x14ac:dyDescent="0.25">
      <c r="E25" s="336"/>
      <c r="F25" s="336"/>
      <c r="G25" s="336"/>
      <c r="H25" s="336"/>
      <c r="I25" s="333"/>
      <c r="O25" t="s">
        <v>15</v>
      </c>
      <c r="P25"/>
      <c r="Q25"/>
      <c r="R25"/>
      <c r="S25"/>
      <c r="T25"/>
      <c r="U25"/>
      <c r="V25"/>
      <c r="W25"/>
    </row>
    <row r="26" spans="5:23" ht="23.25" thickBot="1" x14ac:dyDescent="0.3">
      <c r="E26" s="36">
        <v>1</v>
      </c>
      <c r="F26" s="36">
        <v>12</v>
      </c>
      <c r="G26" s="36">
        <v>100</v>
      </c>
      <c r="H26" s="36">
        <v>4</v>
      </c>
      <c r="I26" s="142">
        <v>9.3000000000000007</v>
      </c>
      <c r="O26"/>
      <c r="P26"/>
      <c r="Q26"/>
      <c r="R26"/>
      <c r="S26"/>
      <c r="T26"/>
      <c r="U26"/>
      <c r="V26"/>
      <c r="W26"/>
    </row>
    <row r="27" spans="5:23" ht="22.5" x14ac:dyDescent="0.25">
      <c r="E27" s="36">
        <v>2</v>
      </c>
      <c r="F27" s="36">
        <v>45</v>
      </c>
      <c r="G27" s="36">
        <v>50</v>
      </c>
      <c r="H27" s="36">
        <v>3</v>
      </c>
      <c r="I27" s="142">
        <v>4.8</v>
      </c>
      <c r="O27" s="15" t="s">
        <v>16</v>
      </c>
      <c r="P27" s="15"/>
      <c r="Q27"/>
      <c r="R27"/>
      <c r="S27"/>
      <c r="T27"/>
      <c r="U27"/>
      <c r="V27"/>
      <c r="W27"/>
    </row>
    <row r="28" spans="5:23" ht="22.5" x14ac:dyDescent="0.25">
      <c r="E28" s="36">
        <v>3</v>
      </c>
      <c r="F28" s="36">
        <v>23</v>
      </c>
      <c r="G28" s="36">
        <v>100</v>
      </c>
      <c r="H28" s="36">
        <v>4</v>
      </c>
      <c r="I28" s="142">
        <v>8.9</v>
      </c>
      <c r="O28" t="s">
        <v>17</v>
      </c>
      <c r="P28">
        <v>0.95508048327189721</v>
      </c>
      <c r="Q28"/>
      <c r="R28"/>
      <c r="S28"/>
      <c r="T28"/>
      <c r="U28"/>
      <c r="V28"/>
      <c r="W28"/>
    </row>
    <row r="29" spans="5:23" ht="22.5" x14ac:dyDescent="0.25">
      <c r="E29" s="36">
        <v>4</v>
      </c>
      <c r="F29" s="36">
        <v>14</v>
      </c>
      <c r="G29" s="36">
        <v>100</v>
      </c>
      <c r="H29" s="36">
        <v>2</v>
      </c>
      <c r="I29" s="142">
        <v>6.5</v>
      </c>
      <c r="O29" t="s">
        <v>18</v>
      </c>
      <c r="P29">
        <v>0.91217872952688062</v>
      </c>
      <c r="Q29"/>
      <c r="R29"/>
      <c r="S29"/>
      <c r="T29"/>
      <c r="U29"/>
      <c r="V29"/>
      <c r="W29"/>
    </row>
    <row r="30" spans="5:23" ht="22.5" x14ac:dyDescent="0.25">
      <c r="E30" s="36">
        <v>5</v>
      </c>
      <c r="F30" s="36">
        <v>56</v>
      </c>
      <c r="G30" s="36">
        <v>50</v>
      </c>
      <c r="H30" s="36">
        <v>2</v>
      </c>
      <c r="I30" s="142">
        <v>4.2</v>
      </c>
      <c r="O30" t="s">
        <v>19</v>
      </c>
      <c r="P30">
        <v>0.86826809429032092</v>
      </c>
      <c r="Q30"/>
      <c r="R30"/>
      <c r="S30"/>
      <c r="T30"/>
      <c r="U30"/>
      <c r="V30"/>
      <c r="W30"/>
    </row>
    <row r="31" spans="5:23" ht="22.5" x14ac:dyDescent="0.25">
      <c r="E31" s="36">
        <v>6</v>
      </c>
      <c r="F31" s="36">
        <v>89</v>
      </c>
      <c r="G31" s="36">
        <v>80</v>
      </c>
      <c r="H31" s="36">
        <v>2</v>
      </c>
      <c r="I31" s="142">
        <v>6.2</v>
      </c>
      <c r="O31" t="s">
        <v>20</v>
      </c>
      <c r="P31">
        <v>0.59145700947005353</v>
      </c>
      <c r="Q31"/>
      <c r="R31"/>
      <c r="S31"/>
      <c r="T31"/>
      <c r="U31"/>
      <c r="V31"/>
      <c r="W31"/>
    </row>
    <row r="32" spans="5:23" ht="21" customHeight="1" thickBot="1" x14ac:dyDescent="0.3">
      <c r="E32" s="36">
        <v>7</v>
      </c>
      <c r="F32" s="36">
        <v>12</v>
      </c>
      <c r="G32" s="36">
        <v>75</v>
      </c>
      <c r="H32" s="36">
        <v>3</v>
      </c>
      <c r="I32" s="142">
        <v>7.4</v>
      </c>
      <c r="O32" s="13" t="s">
        <v>21</v>
      </c>
      <c r="P32" s="13">
        <v>10</v>
      </c>
      <c r="Q32"/>
      <c r="R32"/>
      <c r="S32"/>
      <c r="T32"/>
      <c r="U32"/>
      <c r="V32"/>
      <c r="W32"/>
    </row>
    <row r="33" spans="5:23" ht="24.6" customHeight="1" x14ac:dyDescent="0.25">
      <c r="E33" s="36">
        <v>8</v>
      </c>
      <c r="F33" s="36">
        <v>67</v>
      </c>
      <c r="G33" s="36">
        <v>65</v>
      </c>
      <c r="H33" s="36">
        <v>4</v>
      </c>
      <c r="I33" s="142">
        <v>6</v>
      </c>
      <c r="O33"/>
      <c r="P33"/>
      <c r="Q33"/>
      <c r="R33"/>
      <c r="S33"/>
      <c r="T33"/>
      <c r="U33"/>
      <c r="V33"/>
      <c r="W33"/>
    </row>
    <row r="34" spans="5:23" ht="23.45" customHeight="1" thickBot="1" x14ac:dyDescent="0.3">
      <c r="E34" s="36">
        <v>9</v>
      </c>
      <c r="F34" s="36">
        <v>23</v>
      </c>
      <c r="G34" s="36">
        <v>90</v>
      </c>
      <c r="H34" s="36">
        <v>3</v>
      </c>
      <c r="I34" s="142">
        <v>7.6</v>
      </c>
      <c r="O34" t="s">
        <v>22</v>
      </c>
      <c r="P34"/>
      <c r="Q34"/>
      <c r="R34"/>
      <c r="S34"/>
      <c r="T34"/>
      <c r="U34"/>
      <c r="V34"/>
      <c r="W34"/>
    </row>
    <row r="35" spans="5:23" ht="21" customHeight="1" x14ac:dyDescent="0.25">
      <c r="E35" s="36">
        <v>10</v>
      </c>
      <c r="F35" s="36">
        <v>47</v>
      </c>
      <c r="G35" s="36">
        <v>90</v>
      </c>
      <c r="H35" s="36">
        <v>2</v>
      </c>
      <c r="I35" s="142">
        <v>6.1</v>
      </c>
      <c r="O35" s="14"/>
      <c r="P35" s="14" t="s">
        <v>27</v>
      </c>
      <c r="Q35" s="14" t="s">
        <v>28</v>
      </c>
      <c r="R35" s="14" t="s">
        <v>29</v>
      </c>
      <c r="S35" s="14" t="s">
        <v>30</v>
      </c>
      <c r="T35" s="14" t="s">
        <v>31</v>
      </c>
      <c r="U35"/>
      <c r="V35"/>
      <c r="W35"/>
    </row>
    <row r="36" spans="5:23" ht="25.15" customHeight="1" x14ac:dyDescent="0.25">
      <c r="G36" s="11"/>
      <c r="H36" s="11"/>
      <c r="I36" s="11"/>
      <c r="O36" t="s">
        <v>23</v>
      </c>
      <c r="P36">
        <v>3</v>
      </c>
      <c r="Q36">
        <v>21.801071635692455</v>
      </c>
      <c r="R36">
        <v>7.2670238785641521</v>
      </c>
      <c r="S36">
        <v>20.773526154033114</v>
      </c>
      <c r="T36">
        <v>1.4319701036724227E-3</v>
      </c>
      <c r="U36"/>
      <c r="V36"/>
      <c r="W36"/>
    </row>
    <row r="37" spans="5:23" ht="22.9" customHeight="1" x14ac:dyDescent="0.25">
      <c r="O37" t="s">
        <v>24</v>
      </c>
      <c r="P37">
        <v>6</v>
      </c>
      <c r="Q37">
        <v>2.0989283643075538</v>
      </c>
      <c r="R37">
        <v>0.34982139405125895</v>
      </c>
      <c r="S37"/>
      <c r="T37"/>
      <c r="U37"/>
      <c r="V37"/>
      <c r="W37"/>
    </row>
    <row r="38" spans="5:23" ht="21.6" customHeight="1" thickBot="1" x14ac:dyDescent="0.3">
      <c r="O38" s="13" t="s">
        <v>25</v>
      </c>
      <c r="P38" s="13">
        <v>9</v>
      </c>
      <c r="Q38" s="13">
        <v>23.900000000000009</v>
      </c>
      <c r="R38" s="13"/>
      <c r="S38" s="13"/>
      <c r="T38" s="13"/>
      <c r="U38"/>
      <c r="V38"/>
      <c r="W38"/>
    </row>
    <row r="39" spans="5:23" ht="15.75" thickBot="1" x14ac:dyDescent="0.3">
      <c r="O39"/>
      <c r="P39"/>
      <c r="Q39"/>
      <c r="R39"/>
      <c r="S39"/>
      <c r="T39"/>
      <c r="U39"/>
      <c r="V39"/>
      <c r="W39"/>
    </row>
    <row r="40" spans="5:23" ht="22.9" customHeight="1" x14ac:dyDescent="0.25">
      <c r="O40" s="14"/>
      <c r="P40" s="14" t="s">
        <v>32</v>
      </c>
      <c r="Q40" s="14" t="s">
        <v>20</v>
      </c>
      <c r="R40" s="14" t="s">
        <v>33</v>
      </c>
      <c r="S40" s="14" t="s">
        <v>34</v>
      </c>
      <c r="T40" s="14" t="s">
        <v>35</v>
      </c>
      <c r="U40" s="14" t="s">
        <v>36</v>
      </c>
      <c r="V40" s="14" t="s">
        <v>37</v>
      </c>
      <c r="W40" s="14" t="s">
        <v>38</v>
      </c>
    </row>
    <row r="41" spans="5:23" ht="22.9" customHeight="1" x14ac:dyDescent="0.35">
      <c r="O41" s="149" t="s">
        <v>26</v>
      </c>
      <c r="P41" s="150">
        <v>-0.10335420232758796</v>
      </c>
      <c r="Q41">
        <v>1.4093095597810272</v>
      </c>
      <c r="R41">
        <v>-7.3336763814790776E-2</v>
      </c>
      <c r="S41">
        <v>0.94392186971759995</v>
      </c>
      <c r="T41">
        <v>-3.5518104660876837</v>
      </c>
      <c r="U41">
        <v>3.3451020614325078</v>
      </c>
      <c r="V41">
        <v>-3.5518104660876837</v>
      </c>
      <c r="W41">
        <v>3.3451020614325078</v>
      </c>
    </row>
    <row r="42" spans="5:23" ht="22.9" customHeight="1" x14ac:dyDescent="0.35">
      <c r="O42" s="149" t="s">
        <v>39</v>
      </c>
      <c r="P42" s="150">
        <v>-6.8781190225057111E-3</v>
      </c>
      <c r="Q42">
        <v>9.0848822979503596E-3</v>
      </c>
      <c r="R42">
        <v>-0.75709500650960371</v>
      </c>
      <c r="S42">
        <v>0.47766023108648359</v>
      </c>
      <c r="T42">
        <v>-2.9108025183617593E-2</v>
      </c>
      <c r="U42">
        <v>1.535178713860617E-2</v>
      </c>
      <c r="V42">
        <v>-2.9108025183617593E-2</v>
      </c>
      <c r="W42">
        <v>1.535178713860617E-2</v>
      </c>
    </row>
    <row r="43" spans="5:23" ht="22.9" customHeight="1" x14ac:dyDescent="0.35">
      <c r="O43" s="149" t="s">
        <v>40</v>
      </c>
      <c r="P43" s="150">
        <v>5.6673761763380535E-2</v>
      </c>
      <c r="Q43">
        <v>1.1783363601396165E-2</v>
      </c>
      <c r="R43">
        <v>4.8096421090379895</v>
      </c>
      <c r="S43">
        <v>2.9713206762422666E-3</v>
      </c>
      <c r="T43">
        <v>2.784090972077399E-2</v>
      </c>
      <c r="U43">
        <v>8.5506613805987078E-2</v>
      </c>
      <c r="V43">
        <v>2.784090972077399E-2</v>
      </c>
      <c r="W43">
        <v>8.5506613805987078E-2</v>
      </c>
    </row>
    <row r="44" spans="5:23" ht="22.9" customHeight="1" thickBot="1" x14ac:dyDescent="0.4">
      <c r="O44" s="149" t="s">
        <v>60</v>
      </c>
      <c r="P44" s="150">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25"/>
    <row r="46" spans="5:23" ht="18.600000000000001" customHeight="1" x14ac:dyDescent="0.25"/>
    <row r="47" spans="5:23" ht="30" customHeight="1" x14ac:dyDescent="0.25"/>
    <row r="48" spans="5:23" ht="16.899999999999999" customHeight="1" x14ac:dyDescent="0.25">
      <c r="M48" s="2"/>
    </row>
    <row r="49" spans="2:13" ht="15" customHeight="1" x14ac:dyDescent="0.25">
      <c r="M49" s="4"/>
    </row>
    <row r="50" spans="2:13" ht="15" customHeight="1" x14ac:dyDescent="0.25">
      <c r="B50" s="334">
        <f>-0.10335-(0.00688*120)+(0.05667*7)+(0.87459*24)</f>
        <v>20.457899999999999</v>
      </c>
      <c r="C50" s="334"/>
      <c r="D50" s="334"/>
      <c r="M50" s="4"/>
    </row>
    <row r="51" spans="2:13" ht="24.75" customHeight="1" x14ac:dyDescent="0.25">
      <c r="B51" s="334"/>
      <c r="C51" s="334"/>
      <c r="D51" s="334"/>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4:Q68"/>
  <sheetViews>
    <sheetView topLeftCell="A4" zoomScale="60" zoomScaleNormal="60" workbookViewId="0">
      <selection activeCell="H26" sqref="H2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285156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3:8" ht="42" customHeight="1" x14ac:dyDescent="0.25">
      <c r="C24" s="193" t="s">
        <v>121</v>
      </c>
      <c r="F24" s="337" t="s">
        <v>120</v>
      </c>
      <c r="G24" s="339" t="s">
        <v>124</v>
      </c>
      <c r="H24" s="339" t="s">
        <v>125</v>
      </c>
    </row>
    <row r="25" spans="3:8" ht="15" customHeight="1" x14ac:dyDescent="0.25">
      <c r="F25" s="338"/>
      <c r="G25" s="340"/>
      <c r="H25" s="340"/>
    </row>
    <row r="26" spans="3:8" ht="22.5" x14ac:dyDescent="0.25">
      <c r="F26" s="139">
        <v>2010</v>
      </c>
      <c r="G26" s="190">
        <v>14</v>
      </c>
      <c r="H26" s="191">
        <f>G26/$G$26</f>
        <v>1</v>
      </c>
    </row>
    <row r="27" spans="3:8" ht="22.5" x14ac:dyDescent="0.25">
      <c r="F27" s="139">
        <v>2011</v>
      </c>
      <c r="G27" s="190">
        <v>15.2</v>
      </c>
      <c r="H27" s="191">
        <f t="shared" ref="H27:H35" si="0">G27/$G$26</f>
        <v>1.0857142857142856</v>
      </c>
    </row>
    <row r="28" spans="3:8" ht="22.5" x14ac:dyDescent="0.25">
      <c r="F28" s="139">
        <v>2012</v>
      </c>
      <c r="G28" s="190">
        <v>17.8</v>
      </c>
      <c r="H28" s="191">
        <f t="shared" si="0"/>
        <v>1.2714285714285716</v>
      </c>
    </row>
    <row r="29" spans="3:8" ht="22.5" x14ac:dyDescent="0.25">
      <c r="F29" s="139">
        <v>2013</v>
      </c>
      <c r="G29" s="190">
        <v>21.4</v>
      </c>
      <c r="H29" s="191">
        <f t="shared" si="0"/>
        <v>1.5285714285714285</v>
      </c>
    </row>
    <row r="30" spans="3:8" ht="22.5" x14ac:dyDescent="0.25">
      <c r="F30" s="139">
        <v>2014</v>
      </c>
      <c r="G30" s="190">
        <v>24.6</v>
      </c>
      <c r="H30" s="191">
        <f t="shared" si="0"/>
        <v>1.7571428571428573</v>
      </c>
    </row>
    <row r="31" spans="3:8" ht="22.5" x14ac:dyDescent="0.25">
      <c r="F31" s="139">
        <v>2015</v>
      </c>
      <c r="G31" s="190">
        <v>30.5</v>
      </c>
      <c r="H31" s="191">
        <f t="shared" si="0"/>
        <v>2.1785714285714284</v>
      </c>
    </row>
    <row r="32" spans="3:8" ht="21" customHeight="1" x14ac:dyDescent="0.25">
      <c r="F32" s="139">
        <v>2016</v>
      </c>
      <c r="G32" s="190">
        <v>29.8</v>
      </c>
      <c r="H32" s="191">
        <f t="shared" si="0"/>
        <v>2.1285714285714286</v>
      </c>
    </row>
    <row r="33" spans="6:13" ht="24.6" customHeight="1" x14ac:dyDescent="0.25">
      <c r="F33" s="139">
        <v>2017</v>
      </c>
      <c r="G33" s="190">
        <v>32.4</v>
      </c>
      <c r="H33" s="191">
        <f t="shared" si="0"/>
        <v>2.3142857142857141</v>
      </c>
    </row>
    <row r="34" spans="6:13" ht="23.45" customHeight="1" x14ac:dyDescent="0.25">
      <c r="F34" s="139">
        <v>2018</v>
      </c>
      <c r="G34" s="190">
        <v>37.200000000000003</v>
      </c>
      <c r="H34" s="191">
        <f t="shared" si="0"/>
        <v>2.6571428571428575</v>
      </c>
    </row>
    <row r="35" spans="6:13" ht="21" customHeight="1" x14ac:dyDescent="0.25">
      <c r="F35" s="139">
        <v>2019</v>
      </c>
      <c r="G35" s="190">
        <v>39.1</v>
      </c>
      <c r="H35" s="191">
        <f t="shared" si="0"/>
        <v>2.7928571428571431</v>
      </c>
      <c r="I35" s="189"/>
    </row>
    <row r="36" spans="6:13" ht="25.15" customHeight="1" x14ac:dyDescent="0.25">
      <c r="H36" s="188"/>
      <c r="I36" s="188"/>
    </row>
    <row r="37" spans="6:13" ht="22.9" customHeight="1" x14ac:dyDescent="0.25"/>
    <row r="38" spans="6:13" ht="21.6" customHeight="1" x14ac:dyDescent="0.25"/>
    <row r="40" spans="6:13" ht="22.9" customHeight="1" x14ac:dyDescent="0.25"/>
    <row r="41" spans="6:13" ht="22.9" customHeight="1" x14ac:dyDescent="0.25"/>
    <row r="42" spans="6:13" ht="22.9" customHeight="1" x14ac:dyDescent="0.25"/>
    <row r="43" spans="6:13" ht="22.9" customHeight="1" x14ac:dyDescent="0.25"/>
    <row r="44" spans="6:13" ht="22.9" customHeight="1" x14ac:dyDescent="0.25"/>
    <row r="45" spans="6:13" ht="18.600000000000001" customHeight="1" x14ac:dyDescent="0.25"/>
    <row r="46" spans="6:13" ht="18.600000000000001" customHeight="1" x14ac:dyDescent="0.25"/>
    <row r="47" spans="6:13" ht="30" customHeight="1" x14ac:dyDescent="0.25"/>
    <row r="48" spans="6:13" ht="16.899999999999999" customHeight="1" x14ac:dyDescent="0.25">
      <c r="M48" s="2"/>
    </row>
    <row r="49" spans="13:17" ht="15" customHeight="1" x14ac:dyDescent="0.25">
      <c r="M49" s="4"/>
    </row>
    <row r="50" spans="13:17" ht="15" customHeight="1" x14ac:dyDescent="0.25">
      <c r="M50" s="4"/>
    </row>
    <row r="51" spans="13:17" ht="15" customHeight="1" x14ac:dyDescent="0.25">
      <c r="M51" s="4"/>
    </row>
    <row r="52" spans="13:17" ht="15" customHeight="1" x14ac:dyDescent="0.25">
      <c r="M52" s="4"/>
    </row>
    <row r="53" spans="13:17" ht="15" customHeight="1" x14ac:dyDescent="0.25">
      <c r="M53" s="4"/>
    </row>
    <row r="54" spans="13:17" x14ac:dyDescent="0.25">
      <c r="M54" s="4"/>
      <c r="O54" s="341">
        <f>231.43-100</f>
        <v>131.43</v>
      </c>
      <c r="P54" s="341"/>
      <c r="Q54" s="341"/>
    </row>
    <row r="55" spans="13:17" x14ac:dyDescent="0.25">
      <c r="M55" s="4"/>
      <c r="O55" s="341"/>
      <c r="P55" s="341"/>
      <c r="Q55" s="341"/>
    </row>
    <row r="56" spans="13:17" x14ac:dyDescent="0.25">
      <c r="O56" s="341"/>
      <c r="P56" s="341"/>
      <c r="Q56" s="341"/>
    </row>
    <row r="66" spans="15:17" ht="15" customHeight="1" x14ac:dyDescent="0.25">
      <c r="O66" s="341">
        <f>((279.3-265.7)/265.7)*100</f>
        <v>5.1185547610086655</v>
      </c>
      <c r="P66" s="341"/>
      <c r="Q66" s="341"/>
    </row>
    <row r="67" spans="15:17" ht="15" customHeight="1" x14ac:dyDescent="0.25">
      <c r="O67" s="341"/>
      <c r="P67" s="341"/>
      <c r="Q67" s="341"/>
    </row>
    <row r="68" spans="15:17" x14ac:dyDescent="0.25">
      <c r="O68" s="341"/>
      <c r="P68" s="341"/>
      <c r="Q68" s="341"/>
    </row>
  </sheetData>
  <mergeCells count="5">
    <mergeCell ref="F24:F25"/>
    <mergeCell ref="G24:G25"/>
    <mergeCell ref="H24:H25"/>
    <mergeCell ref="O66:Q68"/>
    <mergeCell ref="O54:Q56"/>
  </mergeCells>
  <pageMargins left="0.7" right="0.7" top="0.75" bottom="0.75" header="0.3" footer="0.3"/>
  <pageSetup scale="3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1:T55"/>
  <sheetViews>
    <sheetView zoomScale="60" zoomScaleNormal="60" workbookViewId="0">
      <selection activeCell="W52" sqref="A1:W5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31.5703125" style="3" customWidth="1"/>
    <col min="17" max="17" width="18.85546875" style="3" customWidth="1"/>
    <col min="18" max="18" width="13.85546875" style="3" customWidth="1"/>
    <col min="19" max="20" width="18.5703125" style="3" customWidth="1"/>
    <col min="21" max="21" width="17.5703125" style="3" customWidth="1"/>
    <col min="22" max="22" width="20.140625" style="3" customWidth="1"/>
    <col min="23" max="23" width="10.7109375" style="3" customWidth="1"/>
    <col min="24" max="16384" width="9.140625" style="3"/>
  </cols>
  <sheetData>
    <row r="21" spans="5:20" ht="36" x14ac:dyDescent="0.25">
      <c r="P21" s="223">
        <f>_xlfn.F.INV(0.975,20,24)</f>
        <v>2.3272714446086176</v>
      </c>
    </row>
    <row r="24" spans="5:20" ht="42" customHeight="1" x14ac:dyDescent="0.25">
      <c r="F24" s="342" t="s">
        <v>148</v>
      </c>
      <c r="G24" s="344" t="s">
        <v>149</v>
      </c>
    </row>
    <row r="25" spans="5:20" ht="15" customHeight="1" x14ac:dyDescent="0.25">
      <c r="F25" s="343"/>
      <c r="G25" s="345"/>
    </row>
    <row r="26" spans="5:20" ht="41.25" customHeight="1" x14ac:dyDescent="0.45">
      <c r="E26" s="220" t="s">
        <v>150</v>
      </c>
      <c r="F26" s="222">
        <v>21</v>
      </c>
      <c r="G26" s="190">
        <v>25</v>
      </c>
      <c r="T26" s="223">
        <f>(1.3^2)/(1.16^2)</f>
        <v>1.2559453032104639</v>
      </c>
    </row>
    <row r="27" spans="5:20" ht="36" customHeight="1" x14ac:dyDescent="0.25">
      <c r="F27" s="222">
        <v>3.27</v>
      </c>
      <c r="G27" s="190">
        <v>2.5299999999999998</v>
      </c>
    </row>
    <row r="28" spans="5:20" ht="38.25" customHeight="1" x14ac:dyDescent="0.45">
      <c r="E28" s="221" t="s">
        <v>151</v>
      </c>
      <c r="F28" s="222">
        <v>1.3</v>
      </c>
      <c r="G28" s="190">
        <v>1.1599999999999999</v>
      </c>
    </row>
    <row r="32" spans="5:20" ht="33.75" customHeight="1" x14ac:dyDescent="0.25"/>
    <row r="33" spans="13:13" ht="24.6" customHeight="1" x14ac:dyDescent="0.25"/>
    <row r="34" spans="13:13" ht="30.75" customHeight="1" x14ac:dyDescent="0.25"/>
    <row r="35" spans="13:13" ht="21" customHeight="1" x14ac:dyDescent="0.25"/>
    <row r="36" spans="13:13" ht="25.15" customHeight="1" x14ac:dyDescent="0.25"/>
    <row r="37" spans="13:13" ht="22.9" customHeight="1" x14ac:dyDescent="0.25"/>
    <row r="38" spans="13:13" ht="32.25" customHeight="1" x14ac:dyDescent="0.25"/>
    <row r="40" spans="13:13" ht="22.9" customHeight="1" x14ac:dyDescent="0.25"/>
    <row r="41" spans="13:13" ht="22.9" customHeight="1" x14ac:dyDescent="0.25"/>
    <row r="42" spans="13:13" ht="22.9" customHeight="1" x14ac:dyDescent="0.25"/>
    <row r="43" spans="13:13" ht="22.9" customHeight="1" x14ac:dyDescent="0.25"/>
    <row r="44" spans="13:13" ht="22.9" customHeight="1" x14ac:dyDescent="0.25"/>
    <row r="45" spans="13:13" ht="18.600000000000001" customHeight="1" x14ac:dyDescent="0.25"/>
    <row r="46" spans="13:13" ht="18.600000000000001" customHeight="1" x14ac:dyDescent="0.25"/>
    <row r="47" spans="13:13" ht="30" customHeight="1" x14ac:dyDescent="0.25"/>
    <row r="48" spans="13: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2">
    <mergeCell ref="F24:F25"/>
    <mergeCell ref="G24:G25"/>
  </mergeCells>
  <pageMargins left="0.7" right="0.7" top="0.75" bottom="0.75" header="0.3" footer="0.3"/>
  <pageSetup scale="3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8:V55"/>
  <sheetViews>
    <sheetView zoomScale="60" zoomScaleNormal="60" workbookViewId="0">
      <selection activeCell="X53" sqref="A1:X5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7.710937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31.5703125" style="3" customWidth="1"/>
    <col min="17" max="17" width="18.85546875" style="3" customWidth="1"/>
    <col min="18" max="18" width="13.85546875" style="3" customWidth="1"/>
    <col min="19" max="20" width="18.5703125" style="3" customWidth="1"/>
    <col min="21" max="21" width="17.5703125" style="3" customWidth="1"/>
    <col min="22" max="22" width="20.140625" style="3" customWidth="1"/>
    <col min="23" max="23" width="10.7109375" style="3" customWidth="1"/>
    <col min="24" max="16384" width="9.140625" style="3"/>
  </cols>
  <sheetData>
    <row r="18" spans="5:22" ht="26.25" x14ac:dyDescent="0.4">
      <c r="P18" s="212" t="s">
        <v>137</v>
      </c>
      <c r="Q18" s="212"/>
      <c r="R18" s="212"/>
      <c r="S18" s="212"/>
      <c r="T18" s="212"/>
      <c r="U18" s="212"/>
      <c r="V18" s="212"/>
    </row>
    <row r="19" spans="5:22" ht="26.25" x14ac:dyDescent="0.4">
      <c r="P19" s="212"/>
      <c r="Q19" s="212"/>
      <c r="R19" s="212"/>
      <c r="S19" s="212"/>
      <c r="T19" s="212"/>
      <c r="U19" s="212"/>
      <c r="V19" s="212"/>
    </row>
    <row r="20" spans="5:22" ht="27" thickBot="1" x14ac:dyDescent="0.45">
      <c r="P20" s="212" t="s">
        <v>138</v>
      </c>
      <c r="Q20" s="212"/>
      <c r="R20" s="212"/>
      <c r="S20" s="212"/>
      <c r="T20" s="212"/>
      <c r="U20" s="212"/>
      <c r="V20" s="212"/>
    </row>
    <row r="21" spans="5:22" ht="26.25" x14ac:dyDescent="0.4">
      <c r="P21" s="213" t="s">
        <v>139</v>
      </c>
      <c r="Q21" s="213" t="s">
        <v>140</v>
      </c>
      <c r="R21" s="213" t="s">
        <v>48</v>
      </c>
      <c r="S21" s="213" t="s">
        <v>141</v>
      </c>
      <c r="T21" s="213" t="s">
        <v>97</v>
      </c>
      <c r="U21" s="212"/>
      <c r="V21" s="212"/>
    </row>
    <row r="22" spans="5:22" ht="26.25" x14ac:dyDescent="0.4">
      <c r="P22" s="214" t="s">
        <v>117</v>
      </c>
      <c r="Q22" s="214">
        <v>5</v>
      </c>
      <c r="R22" s="214">
        <v>1246</v>
      </c>
      <c r="S22" s="214">
        <v>249.2</v>
      </c>
      <c r="T22" s="214">
        <v>108.2</v>
      </c>
      <c r="U22" s="212"/>
      <c r="V22" s="212"/>
    </row>
    <row r="23" spans="5:22" ht="26.25" x14ac:dyDescent="0.4">
      <c r="P23" s="214" t="s">
        <v>118</v>
      </c>
      <c r="Q23" s="214">
        <v>5</v>
      </c>
      <c r="R23" s="214">
        <v>1130</v>
      </c>
      <c r="S23" s="214">
        <v>226</v>
      </c>
      <c r="T23" s="214">
        <v>77.5</v>
      </c>
      <c r="U23" s="212"/>
      <c r="V23" s="212"/>
    </row>
    <row r="24" spans="5:22" ht="42" customHeight="1" thickBot="1" x14ac:dyDescent="0.45">
      <c r="F24" s="342" t="s">
        <v>129</v>
      </c>
      <c r="G24" s="344" t="s">
        <v>130</v>
      </c>
      <c r="H24" s="346" t="s">
        <v>131</v>
      </c>
      <c r="P24" s="215" t="s">
        <v>142</v>
      </c>
      <c r="Q24" s="215">
        <v>5</v>
      </c>
      <c r="R24" s="215">
        <v>1029</v>
      </c>
      <c r="S24" s="215">
        <v>205.8</v>
      </c>
      <c r="T24" s="215">
        <v>94.200000000000017</v>
      </c>
      <c r="U24" s="212"/>
      <c r="V24" s="212"/>
    </row>
    <row r="25" spans="5:22" ht="15" customHeight="1" x14ac:dyDescent="0.4">
      <c r="F25" s="343"/>
      <c r="G25" s="345"/>
      <c r="H25" s="347"/>
      <c r="P25" s="212"/>
      <c r="Q25" s="212"/>
      <c r="R25" s="212"/>
      <c r="S25" s="212"/>
      <c r="T25" s="212"/>
      <c r="U25" s="212"/>
      <c r="V25" s="212"/>
    </row>
    <row r="26" spans="5:22" ht="26.25" x14ac:dyDescent="0.4">
      <c r="F26" s="203">
        <v>254</v>
      </c>
      <c r="G26" s="204">
        <v>234</v>
      </c>
      <c r="H26" s="205">
        <v>200</v>
      </c>
      <c r="P26" s="212"/>
      <c r="Q26" s="212"/>
      <c r="R26" s="212"/>
      <c r="S26" s="212"/>
      <c r="T26" s="212"/>
      <c r="U26" s="212"/>
      <c r="V26" s="212"/>
    </row>
    <row r="27" spans="5:22" ht="27" thickBot="1" x14ac:dyDescent="0.45">
      <c r="F27" s="203">
        <v>263</v>
      </c>
      <c r="G27" s="204">
        <v>218</v>
      </c>
      <c r="H27" s="205">
        <v>222</v>
      </c>
      <c r="P27" s="212" t="s">
        <v>22</v>
      </c>
      <c r="Q27" s="212"/>
      <c r="R27" s="212"/>
      <c r="S27" s="212"/>
      <c r="T27" s="212"/>
      <c r="U27" s="212"/>
      <c r="V27" s="212"/>
    </row>
    <row r="28" spans="5:22" ht="26.25" x14ac:dyDescent="0.4">
      <c r="F28" s="203">
        <v>241</v>
      </c>
      <c r="G28" s="204">
        <v>235</v>
      </c>
      <c r="H28" s="205">
        <v>197</v>
      </c>
      <c r="P28" s="213" t="s">
        <v>143</v>
      </c>
      <c r="Q28" s="213" t="s">
        <v>28</v>
      </c>
      <c r="R28" s="213" t="s">
        <v>27</v>
      </c>
      <c r="S28" s="213" t="s">
        <v>29</v>
      </c>
      <c r="T28" s="219" t="s">
        <v>147</v>
      </c>
      <c r="U28" s="213" t="s">
        <v>34</v>
      </c>
      <c r="V28" s="218" t="s">
        <v>144</v>
      </c>
    </row>
    <row r="29" spans="5:22" ht="28.5" x14ac:dyDescent="0.45">
      <c r="F29" s="203">
        <v>237</v>
      </c>
      <c r="G29" s="204">
        <v>227</v>
      </c>
      <c r="H29" s="205">
        <v>206</v>
      </c>
      <c r="P29" s="214" t="s">
        <v>145</v>
      </c>
      <c r="Q29" s="214">
        <v>4716.3999999999996</v>
      </c>
      <c r="R29" s="214">
        <v>2</v>
      </c>
      <c r="S29" s="214">
        <v>2358.1999999999998</v>
      </c>
      <c r="T29" s="216">
        <v>25.275455519828508</v>
      </c>
      <c r="U29" s="214">
        <v>4.9852350460386917E-5</v>
      </c>
      <c r="V29" s="217">
        <v>3.8852938346523942</v>
      </c>
    </row>
    <row r="30" spans="5:22" ht="26.25" x14ac:dyDescent="0.4">
      <c r="F30" s="203">
        <v>251</v>
      </c>
      <c r="G30" s="204">
        <v>216</v>
      </c>
      <c r="H30" s="205">
        <v>204</v>
      </c>
      <c r="P30" s="214" t="s">
        <v>146</v>
      </c>
      <c r="Q30" s="214">
        <v>1119.5999999999999</v>
      </c>
      <c r="R30" s="214">
        <v>12</v>
      </c>
      <c r="S30" s="214">
        <v>93.3</v>
      </c>
      <c r="T30" s="214"/>
      <c r="U30" s="214"/>
      <c r="V30" s="214"/>
    </row>
    <row r="31" spans="5:22" ht="26.25" x14ac:dyDescent="0.4">
      <c r="P31" s="214"/>
      <c r="Q31" s="214"/>
      <c r="R31" s="214"/>
      <c r="S31" s="214"/>
      <c r="T31" s="214"/>
      <c r="U31" s="214"/>
      <c r="V31" s="214"/>
    </row>
    <row r="32" spans="5:22" ht="33.75" customHeight="1" thickBot="1" x14ac:dyDescent="0.45">
      <c r="E32" s="210"/>
      <c r="F32" s="207">
        <f>SUM(F26:F30)/5</f>
        <v>249.2</v>
      </c>
      <c r="G32" s="208">
        <f>SUM(G26:G30)/5</f>
        <v>226</v>
      </c>
      <c r="H32" s="209">
        <f>SUM(H26:H30)/5</f>
        <v>205.8</v>
      </c>
      <c r="P32" s="215" t="s">
        <v>25</v>
      </c>
      <c r="Q32" s="215">
        <v>5836</v>
      </c>
      <c r="R32" s="215">
        <v>14</v>
      </c>
      <c r="S32" s="215"/>
      <c r="T32" s="215"/>
      <c r="U32" s="215"/>
      <c r="V32" s="215"/>
    </row>
    <row r="33" spans="6:13" ht="24.6" customHeight="1" x14ac:dyDescent="0.25"/>
    <row r="34" spans="6:13" ht="30.75" customHeight="1" x14ac:dyDescent="0.25">
      <c r="G34" s="211">
        <f>(F32+G32+H32)/3</f>
        <v>227</v>
      </c>
    </row>
    <row r="35" spans="6:13" ht="21" customHeight="1" x14ac:dyDescent="0.25">
      <c r="I35" s="189"/>
    </row>
    <row r="36" spans="6:13" ht="25.15" customHeight="1" x14ac:dyDescent="0.25">
      <c r="F36" s="206" t="s">
        <v>132</v>
      </c>
      <c r="G36" s="206" t="s">
        <v>133</v>
      </c>
      <c r="H36" s="206" t="s">
        <v>134</v>
      </c>
      <c r="I36" s="188"/>
      <c r="K36" s="206" t="s">
        <v>135</v>
      </c>
    </row>
    <row r="37" spans="6:13" ht="22.9" customHeight="1" x14ac:dyDescent="0.25"/>
    <row r="38" spans="6:13" ht="32.25" customHeight="1" x14ac:dyDescent="0.25">
      <c r="K38" s="206" t="s">
        <v>136</v>
      </c>
    </row>
    <row r="40" spans="6:13" ht="22.9" customHeight="1" x14ac:dyDescent="0.25"/>
    <row r="41" spans="6:13" ht="22.9" customHeight="1" x14ac:dyDescent="0.25"/>
    <row r="42" spans="6:13" ht="22.9" customHeight="1" x14ac:dyDescent="0.25"/>
    <row r="43" spans="6:13" ht="22.9" customHeight="1" x14ac:dyDescent="0.25"/>
    <row r="44" spans="6:13" ht="22.9" customHeight="1" x14ac:dyDescent="0.25"/>
    <row r="45" spans="6:13" ht="18.600000000000001" customHeight="1" x14ac:dyDescent="0.25"/>
    <row r="46" spans="6:13" ht="18.600000000000001" customHeight="1" x14ac:dyDescent="0.25"/>
    <row r="47" spans="6:13" ht="30" customHeight="1" x14ac:dyDescent="0.25"/>
    <row r="48" spans="6: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3">
    <mergeCell ref="F24:F25"/>
    <mergeCell ref="G24:G25"/>
    <mergeCell ref="H24:H25"/>
  </mergeCells>
  <pageMargins left="0.7" right="0.7" top="0.75" bottom="0.75" header="0.3" footer="0.3"/>
  <pageSetup scale="3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H24:AA55"/>
  <sheetViews>
    <sheetView zoomScale="60" zoomScaleNormal="60" workbookViewId="0">
      <selection activeCell="AE58" sqref="A1:AE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17:27" ht="42" customHeight="1" x14ac:dyDescent="0.25">
      <c r="Q24" s="348">
        <f>_xlfn.CHISQ.INV(0.95,15)</f>
        <v>24.995790139728623</v>
      </c>
      <c r="R24" s="349"/>
    </row>
    <row r="25" spans="17:27" ht="15" customHeight="1" x14ac:dyDescent="0.25"/>
    <row r="30" spans="17:27" ht="45.75" customHeight="1" x14ac:dyDescent="0.25">
      <c r="Z30" s="348">
        <f>((16-1)*24)/16</f>
        <v>22.5</v>
      </c>
      <c r="AA30" s="349"/>
    </row>
    <row r="32" spans="17:27" ht="21" customHeight="1" x14ac:dyDescent="0.25"/>
    <row r="33" spans="8:13" ht="24.6" customHeight="1" x14ac:dyDescent="0.25"/>
    <row r="34" spans="8:13" ht="23.45" customHeight="1" x14ac:dyDescent="0.25"/>
    <row r="35" spans="8:13" ht="21" customHeight="1" x14ac:dyDescent="0.25">
      <c r="H35" s="189"/>
      <c r="I35" s="189"/>
    </row>
    <row r="36" spans="8:13" ht="25.15" customHeight="1" x14ac:dyDescent="0.25">
      <c r="H36" s="188"/>
      <c r="I36" s="188"/>
    </row>
    <row r="37" spans="8:13" ht="22.9" customHeight="1" x14ac:dyDescent="0.25"/>
    <row r="38" spans="8:13" ht="21.6" customHeight="1" x14ac:dyDescent="0.25"/>
    <row r="40" spans="8:13" ht="22.9" customHeight="1" x14ac:dyDescent="0.25"/>
    <row r="41" spans="8:13" ht="22.9" customHeight="1" x14ac:dyDescent="0.25"/>
    <row r="42" spans="8:13" ht="22.9" customHeight="1" x14ac:dyDescent="0.25"/>
    <row r="43" spans="8:13" ht="22.9" customHeight="1" x14ac:dyDescent="0.25"/>
    <row r="44" spans="8:13" ht="22.9" customHeight="1" x14ac:dyDescent="0.25"/>
    <row r="45" spans="8:13" ht="18.600000000000001" customHeight="1" x14ac:dyDescent="0.25"/>
    <row r="46" spans="8:13" ht="18.600000000000001" customHeight="1" x14ac:dyDescent="0.25"/>
    <row r="47" spans="8:13" ht="30" customHeight="1" x14ac:dyDescent="0.25"/>
    <row r="48" spans="8: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2">
    <mergeCell ref="Q24:R24"/>
    <mergeCell ref="Z30:AA30"/>
  </mergeCells>
  <pageMargins left="0.7" right="0.7" top="0.75" bottom="0.75" header="0.3" footer="0.3"/>
  <pageSetup scale="3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7109375" style="3" customWidth="1"/>
    <col min="6" max="6" width="20.42578125" style="3" customWidth="1"/>
    <col min="7" max="7" width="18.710937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6:7" ht="42" customHeight="1" x14ac:dyDescent="0.25">
      <c r="F24" s="337" t="s">
        <v>120</v>
      </c>
      <c r="G24" s="339" t="s">
        <v>124</v>
      </c>
    </row>
    <row r="25" spans="6:7" ht="15" customHeight="1" x14ac:dyDescent="0.25">
      <c r="F25" s="338"/>
      <c r="G25" s="340"/>
    </row>
    <row r="26" spans="6:7" ht="22.5" x14ac:dyDescent="0.25">
      <c r="F26" s="139">
        <v>2010</v>
      </c>
      <c r="G26" s="190">
        <v>14</v>
      </c>
    </row>
    <row r="27" spans="6:7" ht="22.5" x14ac:dyDescent="0.25">
      <c r="F27" s="139">
        <v>2011</v>
      </c>
      <c r="G27" s="190">
        <v>15.2</v>
      </c>
    </row>
    <row r="28" spans="6:7" ht="22.5" x14ac:dyDescent="0.25">
      <c r="F28" s="139">
        <v>2012</v>
      </c>
      <c r="G28" s="190">
        <v>17.8</v>
      </c>
    </row>
    <row r="29" spans="6:7" ht="22.5" x14ac:dyDescent="0.25">
      <c r="F29" s="139">
        <v>2013</v>
      </c>
      <c r="G29" s="190">
        <v>21.4</v>
      </c>
    </row>
    <row r="30" spans="6:7" ht="22.5" x14ac:dyDescent="0.25">
      <c r="F30" s="139">
        <v>2014</v>
      </c>
      <c r="G30" s="190">
        <v>24.6</v>
      </c>
    </row>
    <row r="31" spans="6:7" ht="22.5" x14ac:dyDescent="0.25">
      <c r="F31" s="139">
        <v>2015</v>
      </c>
      <c r="G31" s="190">
        <v>30.5</v>
      </c>
    </row>
    <row r="32" spans="6:7" ht="21" customHeight="1" x14ac:dyDescent="0.25">
      <c r="F32" s="139">
        <v>2016</v>
      </c>
      <c r="G32" s="190">
        <v>29.8</v>
      </c>
    </row>
    <row r="33" spans="6:13" ht="24.6" customHeight="1" x14ac:dyDescent="0.25">
      <c r="F33" s="139">
        <v>2017</v>
      </c>
      <c r="G33" s="190">
        <v>32.4</v>
      </c>
    </row>
    <row r="34" spans="6:13" ht="23.45" customHeight="1" x14ac:dyDescent="0.25">
      <c r="F34" s="139">
        <v>2018</v>
      </c>
      <c r="G34" s="190">
        <v>37.200000000000003</v>
      </c>
    </row>
    <row r="35" spans="6:13" ht="21" customHeight="1" x14ac:dyDescent="0.25">
      <c r="F35" s="139">
        <v>2019</v>
      </c>
      <c r="G35" s="190">
        <v>39.1</v>
      </c>
      <c r="H35" s="189"/>
      <c r="I35" s="189"/>
    </row>
    <row r="36" spans="6:13" ht="25.15" customHeight="1" x14ac:dyDescent="0.25">
      <c r="H36" s="188"/>
      <c r="I36" s="188"/>
    </row>
    <row r="37" spans="6:13" ht="22.9" customHeight="1" x14ac:dyDescent="0.25"/>
    <row r="38" spans="6:13" ht="21.6" customHeight="1" x14ac:dyDescent="0.25"/>
    <row r="40" spans="6:13" ht="22.9" customHeight="1" x14ac:dyDescent="0.25"/>
    <row r="41" spans="6:13" ht="22.9" customHeight="1" x14ac:dyDescent="0.25"/>
    <row r="42" spans="6:13" ht="22.9" customHeight="1" x14ac:dyDescent="0.25"/>
    <row r="43" spans="6:13" ht="22.9" customHeight="1" x14ac:dyDescent="0.25"/>
    <row r="44" spans="6:13" ht="22.9" customHeight="1" x14ac:dyDescent="0.25"/>
    <row r="45" spans="6:13" ht="18.600000000000001" customHeight="1" x14ac:dyDescent="0.25"/>
    <row r="46" spans="6:13" ht="18.600000000000001" customHeight="1" x14ac:dyDescent="0.25"/>
    <row r="47" spans="6:13" ht="30" customHeight="1" x14ac:dyDescent="0.25"/>
    <row r="48" spans="6: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2">
    <mergeCell ref="F24:F25"/>
    <mergeCell ref="G24:G25"/>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RowColHeaders="0" tabSelected="1" zoomScale="50" zoomScaleNormal="50" workbookViewId="0"/>
  </sheetViews>
  <sheetFormatPr defaultColWidth="9.140625" defaultRowHeight="15" x14ac:dyDescent="0.25"/>
  <cols>
    <col min="1" max="16384" width="9.140625" style="158"/>
  </cols>
  <sheetData>
    <row r="1" spans="1:1" x14ac:dyDescent="0.25">
      <c r="A1" s="158" t="s">
        <v>0</v>
      </c>
    </row>
    <row r="24" spans="5:18" x14ac:dyDescent="0.25">
      <c r="E24" s="245"/>
      <c r="F24" s="245"/>
      <c r="G24" s="245"/>
      <c r="H24" s="245"/>
      <c r="I24" s="245"/>
      <c r="J24" s="245"/>
      <c r="K24" s="245"/>
      <c r="L24" s="245"/>
      <c r="M24" s="245"/>
      <c r="N24" s="245"/>
      <c r="O24" s="245"/>
      <c r="P24" s="245"/>
      <c r="Q24" s="245"/>
      <c r="R24" s="245"/>
    </row>
    <row r="25" spans="5:18" x14ac:dyDescent="0.25">
      <c r="E25" s="245"/>
      <c r="F25" s="245"/>
      <c r="G25" s="245"/>
      <c r="H25" s="245"/>
      <c r="I25" s="245"/>
      <c r="J25" s="245"/>
      <c r="K25" s="245"/>
      <c r="L25" s="245"/>
      <c r="M25" s="245"/>
      <c r="N25" s="245"/>
      <c r="O25" s="245"/>
      <c r="P25" s="245"/>
      <c r="Q25" s="245"/>
      <c r="R25" s="245"/>
    </row>
    <row r="26" spans="5:18" x14ac:dyDescent="0.25">
      <c r="E26" s="245"/>
      <c r="F26" s="245"/>
      <c r="G26" s="245"/>
      <c r="H26" s="245"/>
      <c r="I26" s="245"/>
      <c r="J26" s="245"/>
      <c r="K26" s="245"/>
      <c r="L26" s="245"/>
      <c r="M26" s="245"/>
      <c r="N26" s="245"/>
      <c r="O26" s="245"/>
      <c r="P26" s="245"/>
      <c r="Q26" s="245"/>
      <c r="R26" s="245"/>
    </row>
    <row r="27" spans="5:18" x14ac:dyDescent="0.25">
      <c r="E27" s="245"/>
      <c r="F27" s="245"/>
      <c r="G27" s="245"/>
      <c r="H27" s="245"/>
      <c r="I27" s="245"/>
      <c r="J27" s="245"/>
      <c r="K27" s="245"/>
      <c r="L27" s="245"/>
      <c r="M27" s="245"/>
      <c r="N27" s="245"/>
      <c r="O27" s="245"/>
      <c r="P27" s="245"/>
      <c r="Q27" s="245"/>
      <c r="R27" s="245"/>
    </row>
    <row r="28" spans="5:18" x14ac:dyDescent="0.25">
      <c r="E28" s="245"/>
      <c r="F28" s="245"/>
      <c r="G28" s="245"/>
      <c r="H28" s="245"/>
      <c r="I28" s="245"/>
      <c r="J28" s="245"/>
      <c r="K28" s="245"/>
      <c r="L28" s="245"/>
      <c r="M28" s="245"/>
      <c r="N28" s="245"/>
      <c r="O28" s="245"/>
      <c r="P28" s="245"/>
      <c r="Q28" s="245"/>
      <c r="R28" s="245"/>
    </row>
    <row r="29" spans="5:18" x14ac:dyDescent="0.25">
      <c r="E29" s="245"/>
      <c r="F29" s="245"/>
      <c r="G29" s="245"/>
      <c r="H29" s="245"/>
      <c r="I29" s="245"/>
      <c r="J29" s="245"/>
      <c r="K29" s="245"/>
      <c r="L29" s="245"/>
      <c r="M29" s="245"/>
      <c r="N29" s="245"/>
      <c r="O29" s="245"/>
      <c r="P29" s="245"/>
      <c r="Q29" s="245"/>
      <c r="R29" s="245"/>
    </row>
    <row r="30" spans="5:18" x14ac:dyDescent="0.25">
      <c r="E30" s="245"/>
      <c r="F30" s="245"/>
      <c r="G30" s="245"/>
      <c r="H30" s="245"/>
      <c r="I30" s="245"/>
      <c r="J30" s="245"/>
      <c r="K30" s="245"/>
      <c r="L30" s="245"/>
      <c r="M30" s="245"/>
      <c r="N30" s="245"/>
      <c r="O30" s="245"/>
      <c r="P30" s="245"/>
      <c r="Q30" s="245"/>
      <c r="R30" s="245"/>
    </row>
    <row r="31" spans="5:18" x14ac:dyDescent="0.25">
      <c r="E31" s="245"/>
      <c r="F31" s="245"/>
      <c r="G31" s="245"/>
      <c r="H31" s="245"/>
      <c r="I31" s="245"/>
      <c r="J31" s="245"/>
      <c r="K31" s="245"/>
      <c r="L31" s="245"/>
      <c r="M31" s="245"/>
      <c r="N31" s="245"/>
      <c r="O31" s="245"/>
      <c r="P31" s="245"/>
      <c r="Q31" s="245"/>
      <c r="R31" s="245"/>
    </row>
  </sheetData>
  <mergeCells count="1">
    <mergeCell ref="E24:R31"/>
  </mergeCells>
  <pageMargins left="0.7" right="0.7" top="0.75" bottom="0.75" header="0.3" footer="0.3"/>
  <pageSetup scale="38"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337" t="s">
        <v>41</v>
      </c>
      <c r="F24" s="335" t="s">
        <v>109</v>
      </c>
      <c r="G24" s="335" t="s">
        <v>110</v>
      </c>
      <c r="H24" s="335" t="s">
        <v>111</v>
      </c>
      <c r="I24" s="350" t="s">
        <v>6</v>
      </c>
    </row>
    <row r="25" spans="5:9" x14ac:dyDescent="0.25">
      <c r="E25" s="338"/>
      <c r="F25" s="336"/>
      <c r="G25" s="336"/>
      <c r="H25" s="336"/>
      <c r="I25" s="351"/>
    </row>
    <row r="26" spans="5:9" ht="22.5" x14ac:dyDescent="0.25">
      <c r="E26" s="139">
        <v>1</v>
      </c>
      <c r="F26" s="36">
        <v>12</v>
      </c>
      <c r="G26" s="36">
        <v>100</v>
      </c>
      <c r="H26" s="36">
        <v>4</v>
      </c>
      <c r="I26" s="140">
        <v>9.3000000000000007</v>
      </c>
    </row>
    <row r="27" spans="5:9" ht="22.5" x14ac:dyDescent="0.25">
      <c r="E27" s="139">
        <v>2</v>
      </c>
      <c r="F27" s="36">
        <v>45</v>
      </c>
      <c r="G27" s="36">
        <v>50</v>
      </c>
      <c r="H27" s="36">
        <v>3</v>
      </c>
      <c r="I27" s="140">
        <v>4.8</v>
      </c>
    </row>
    <row r="28" spans="5:9" ht="22.5" x14ac:dyDescent="0.25">
      <c r="E28" s="139">
        <v>3</v>
      </c>
      <c r="F28" s="36">
        <v>23</v>
      </c>
      <c r="G28" s="36">
        <v>100</v>
      </c>
      <c r="H28" s="36">
        <v>4</v>
      </c>
      <c r="I28" s="140">
        <v>8.9</v>
      </c>
    </row>
    <row r="29" spans="5:9" ht="22.5" x14ac:dyDescent="0.25">
      <c r="E29" s="139">
        <v>4</v>
      </c>
      <c r="F29" s="36">
        <v>14</v>
      </c>
      <c r="G29" s="36">
        <v>100</v>
      </c>
      <c r="H29" s="36">
        <v>2</v>
      </c>
      <c r="I29" s="140">
        <v>6.5</v>
      </c>
    </row>
    <row r="30" spans="5:9" ht="22.5" x14ac:dyDescent="0.25">
      <c r="E30" s="139">
        <v>5</v>
      </c>
      <c r="F30" s="36">
        <v>56</v>
      </c>
      <c r="G30" s="36">
        <v>50</v>
      </c>
      <c r="H30" s="36">
        <v>2</v>
      </c>
      <c r="I30" s="140">
        <v>4.2</v>
      </c>
    </row>
    <row r="31" spans="5:9" ht="22.5" x14ac:dyDescent="0.25">
      <c r="E31" s="139">
        <v>6</v>
      </c>
      <c r="F31" s="36">
        <v>89</v>
      </c>
      <c r="G31" s="36">
        <v>80</v>
      </c>
      <c r="H31" s="36">
        <v>2</v>
      </c>
      <c r="I31" s="140">
        <v>6.2</v>
      </c>
    </row>
    <row r="32" spans="5:9" ht="21" customHeight="1" x14ac:dyDescent="0.25">
      <c r="E32" s="139">
        <v>7</v>
      </c>
      <c r="F32" s="36">
        <v>12</v>
      </c>
      <c r="G32" s="36">
        <v>75</v>
      </c>
      <c r="H32" s="36">
        <v>3</v>
      </c>
      <c r="I32" s="140">
        <v>7.4</v>
      </c>
    </row>
    <row r="33" spans="5:13" ht="24.6" customHeight="1" x14ac:dyDescent="0.25">
      <c r="E33" s="139">
        <v>8</v>
      </c>
      <c r="F33" s="36">
        <v>67</v>
      </c>
      <c r="G33" s="36">
        <v>65</v>
      </c>
      <c r="H33" s="36">
        <v>4</v>
      </c>
      <c r="I33" s="140">
        <v>6</v>
      </c>
    </row>
    <row r="34" spans="5:13" ht="23.45" customHeight="1" x14ac:dyDescent="0.25">
      <c r="E34" s="139">
        <v>9</v>
      </c>
      <c r="F34" s="36">
        <v>23</v>
      </c>
      <c r="G34" s="36">
        <v>90</v>
      </c>
      <c r="H34" s="36">
        <v>3</v>
      </c>
      <c r="I34" s="140">
        <v>7.6</v>
      </c>
    </row>
    <row r="35" spans="5:13" ht="21" customHeight="1" x14ac:dyDescent="0.25">
      <c r="E35" s="139">
        <v>10</v>
      </c>
      <c r="F35" s="36">
        <v>47</v>
      </c>
      <c r="G35" s="36">
        <v>90</v>
      </c>
      <c r="H35" s="36">
        <v>2</v>
      </c>
      <c r="I35" s="140">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Q46"/>
  <sheetViews>
    <sheetView zoomScale="60" zoomScaleNormal="60" workbookViewId="0">
      <selection activeCell="O28" sqref="O28:Q3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6:17" x14ac:dyDescent="0.25">
      <c r="G20" s="7"/>
      <c r="H20" s="7"/>
    </row>
    <row r="21" spans="6:17" x14ac:dyDescent="0.25">
      <c r="F21" s="2"/>
      <c r="G21" s="8" t="s">
        <v>3</v>
      </c>
      <c r="H21" s="8" t="s">
        <v>2</v>
      </c>
      <c r="I21" s="2"/>
    </row>
    <row r="22" spans="6:17" x14ac:dyDescent="0.25">
      <c r="F22" s="2"/>
      <c r="G22" s="9">
        <v>1</v>
      </c>
      <c r="H22" s="10">
        <v>600</v>
      </c>
      <c r="I22" s="2"/>
    </row>
    <row r="23" spans="6:17" x14ac:dyDescent="0.25">
      <c r="F23" s="2"/>
      <c r="G23" s="9">
        <v>2</v>
      </c>
      <c r="H23" s="10">
        <v>1550</v>
      </c>
      <c r="I23" s="2"/>
    </row>
    <row r="24" spans="6:17" x14ac:dyDescent="0.25">
      <c r="F24" s="2"/>
      <c r="G24" s="9">
        <v>3</v>
      </c>
      <c r="H24" s="10">
        <v>1500</v>
      </c>
      <c r="I24" s="2"/>
    </row>
    <row r="25" spans="6:17" x14ac:dyDescent="0.25">
      <c r="F25" s="2"/>
      <c r="G25" s="9">
        <v>4</v>
      </c>
      <c r="H25" s="10">
        <v>1500</v>
      </c>
      <c r="I25" s="2"/>
    </row>
    <row r="26" spans="6:17" x14ac:dyDescent="0.25">
      <c r="F26" s="2"/>
      <c r="G26" s="9">
        <v>5</v>
      </c>
      <c r="H26" s="10">
        <v>2400</v>
      </c>
      <c r="I26" s="2"/>
    </row>
    <row r="27" spans="6:17" ht="21" customHeight="1" x14ac:dyDescent="0.25">
      <c r="F27" s="2"/>
      <c r="G27" s="9">
        <v>6</v>
      </c>
      <c r="H27" s="10">
        <v>3100</v>
      </c>
      <c r="I27" s="2"/>
    </row>
    <row r="28" spans="6:17" ht="24.6" customHeight="1" x14ac:dyDescent="0.25">
      <c r="F28" s="2"/>
      <c r="G28" s="9">
        <v>7</v>
      </c>
      <c r="H28" s="10">
        <v>2600</v>
      </c>
      <c r="I28" s="2"/>
      <c r="O28" s="352">
        <f>(359.62*38)+441.67</f>
        <v>14107.23</v>
      </c>
      <c r="P28" s="352"/>
      <c r="Q28" s="352"/>
    </row>
    <row r="29" spans="6:17" ht="23.45" customHeight="1" x14ac:dyDescent="0.25">
      <c r="F29" s="2"/>
      <c r="G29" s="9">
        <v>8</v>
      </c>
      <c r="H29" s="10">
        <v>2900</v>
      </c>
      <c r="I29" s="2"/>
      <c r="O29" s="352"/>
      <c r="P29" s="352"/>
      <c r="Q29" s="352"/>
    </row>
    <row r="30" spans="6:17" ht="21" customHeight="1" x14ac:dyDescent="0.25">
      <c r="F30" s="2"/>
      <c r="G30" s="9">
        <v>9</v>
      </c>
      <c r="H30" s="10">
        <v>3800</v>
      </c>
      <c r="I30" s="2"/>
      <c r="O30" s="352"/>
      <c r="P30" s="352"/>
      <c r="Q30" s="352"/>
    </row>
    <row r="31" spans="6:17" ht="25.15" customHeight="1" x14ac:dyDescent="0.25">
      <c r="F31" s="2"/>
      <c r="G31" s="9">
        <v>10</v>
      </c>
      <c r="H31" s="10">
        <v>4500</v>
      </c>
      <c r="I31" s="2"/>
      <c r="O31" s="352"/>
      <c r="P31" s="352"/>
      <c r="Q31" s="352"/>
    </row>
    <row r="32" spans="6:17" ht="22.9" customHeight="1" x14ac:dyDescent="0.25">
      <c r="F32" s="2"/>
      <c r="G32" s="9">
        <v>11</v>
      </c>
      <c r="H32" s="10">
        <v>4000</v>
      </c>
      <c r="I32" s="2"/>
      <c r="O32" s="352"/>
      <c r="P32" s="352"/>
      <c r="Q32" s="352"/>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5:P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3:16" ht="24.6" customHeight="1" x14ac:dyDescent="0.25">
      <c r="O33" s="353">
        <f>(1047.5-1050)/(1000-1050)</f>
        <v>0.05</v>
      </c>
      <c r="P33" s="353"/>
    </row>
    <row r="34" spans="13:16" ht="23.45" customHeight="1" x14ac:dyDescent="0.25">
      <c r="O34" s="353"/>
      <c r="P34" s="353"/>
    </row>
    <row r="35" spans="13:16" ht="21" customHeight="1" x14ac:dyDescent="0.25">
      <c r="O35" s="353"/>
      <c r="P35" s="353"/>
    </row>
    <row r="36" spans="13:16" ht="25.15" customHeight="1" x14ac:dyDescent="0.25"/>
    <row r="37" spans="13:16" ht="22.9" customHeight="1" x14ac:dyDescent="0.25"/>
    <row r="38" spans="13:16" ht="21.6" customHeight="1" x14ac:dyDescent="0.25"/>
    <row r="40" spans="13:16" ht="22.9" customHeight="1" x14ac:dyDescent="0.25"/>
    <row r="41" spans="13:16" ht="18.600000000000001" customHeight="1" x14ac:dyDescent="0.25"/>
    <row r="42" spans="13:16" ht="18.600000000000001" customHeight="1" x14ac:dyDescent="0.25"/>
    <row r="43" spans="13:16" ht="19.149999999999999" customHeight="1" x14ac:dyDescent="0.25"/>
    <row r="44" spans="13:16" ht="16.899999999999999" customHeight="1" x14ac:dyDescent="0.25">
      <c r="M44" s="2"/>
    </row>
    <row r="45" spans="13:16" ht="15" customHeight="1"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O33:P35"/>
  </mergeCells>
  <pageMargins left="0.7" right="0.7" top="0.75" bottom="0.75" header="0.3" footer="0.3"/>
  <pageSetup scale="5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14:27" x14ac:dyDescent="0.25">
      <c r="N17" s="90"/>
      <c r="O17" s="90"/>
      <c r="P17" s="90"/>
      <c r="Q17" s="90"/>
      <c r="R17" s="90"/>
      <c r="S17" s="90"/>
      <c r="T17" s="90"/>
      <c r="U17" s="90"/>
      <c r="V17" s="90"/>
      <c r="W17" s="90"/>
      <c r="X17" s="90"/>
      <c r="Y17" s="90"/>
      <c r="Z17" s="90"/>
      <c r="AA17" s="90"/>
    </row>
    <row r="18" spans="14:27" x14ac:dyDescent="0.25">
      <c r="N18" s="90"/>
      <c r="O18" s="90"/>
      <c r="P18" s="90"/>
      <c r="Q18" s="90"/>
      <c r="R18" s="90"/>
      <c r="S18" s="90"/>
      <c r="T18" s="90"/>
      <c r="U18" s="90"/>
      <c r="V18" s="90"/>
      <c r="W18" s="90"/>
      <c r="X18" s="90"/>
      <c r="Y18" s="90"/>
      <c r="Z18" s="90"/>
      <c r="AA18" s="90"/>
    </row>
    <row r="19" spans="14:27" x14ac:dyDescent="0.25">
      <c r="N19" s="90"/>
      <c r="O19" s="90"/>
      <c r="P19" s="90"/>
      <c r="Q19" s="90"/>
      <c r="R19" s="90"/>
      <c r="S19" s="90"/>
      <c r="T19" s="90"/>
      <c r="U19" s="90"/>
      <c r="V19" s="90"/>
      <c r="W19" s="90"/>
      <c r="X19" s="90"/>
      <c r="Y19" s="90"/>
      <c r="Z19" s="90"/>
      <c r="AA19" s="90"/>
    </row>
    <row r="20" spans="14:27" x14ac:dyDescent="0.25">
      <c r="N20" s="90"/>
      <c r="O20" s="90"/>
      <c r="P20" s="90"/>
      <c r="Q20" s="90"/>
      <c r="R20" s="90"/>
      <c r="S20" s="90"/>
      <c r="T20" s="90"/>
      <c r="U20" s="90"/>
      <c r="V20" s="90"/>
      <c r="W20" s="90"/>
      <c r="X20" s="90"/>
      <c r="Y20" s="90"/>
      <c r="Z20" s="90"/>
      <c r="AA20" s="90"/>
    </row>
    <row r="21" spans="14:27" x14ac:dyDescent="0.25">
      <c r="N21" s="90"/>
      <c r="O21" s="90"/>
      <c r="P21" s="90"/>
      <c r="Q21" s="90"/>
      <c r="R21" s="90"/>
      <c r="S21" s="90"/>
      <c r="T21" s="90"/>
      <c r="U21" s="90"/>
      <c r="V21" s="90"/>
      <c r="W21" s="90"/>
      <c r="X21" s="90"/>
      <c r="Y21" s="90"/>
      <c r="Z21" s="90"/>
      <c r="AA21" s="90"/>
    </row>
    <row r="22" spans="14:27" x14ac:dyDescent="0.25">
      <c r="N22" s="90"/>
      <c r="O22" s="90"/>
      <c r="P22" s="90"/>
      <c r="Q22" s="90"/>
      <c r="R22" s="90"/>
      <c r="S22" s="90"/>
      <c r="T22" s="90"/>
      <c r="U22" s="90"/>
      <c r="V22" s="90"/>
      <c r="W22" s="90"/>
      <c r="X22" s="90"/>
      <c r="Y22" s="90"/>
      <c r="Z22" s="90"/>
      <c r="AA22" s="90"/>
    </row>
    <row r="23" spans="14:27" x14ac:dyDescent="0.25">
      <c r="N23" s="90"/>
      <c r="O23" s="90"/>
      <c r="P23" s="90"/>
      <c r="Q23" s="90"/>
      <c r="R23" s="90"/>
      <c r="S23" s="90"/>
      <c r="T23" s="90"/>
      <c r="U23" s="90"/>
      <c r="V23" s="90"/>
      <c r="W23" s="90"/>
      <c r="X23" s="90"/>
      <c r="Y23" s="90"/>
      <c r="Z23" s="90"/>
      <c r="AA23" s="90"/>
    </row>
    <row r="24" spans="14:27" x14ac:dyDescent="0.25">
      <c r="N24" s="90"/>
      <c r="O24" s="90"/>
      <c r="P24" s="90"/>
      <c r="Q24" s="90"/>
      <c r="R24" s="90"/>
      <c r="S24" s="90"/>
      <c r="T24" s="90"/>
      <c r="U24" s="90"/>
      <c r="V24" s="90"/>
      <c r="W24" s="90"/>
      <c r="X24" s="90"/>
      <c r="Y24" s="90"/>
      <c r="Z24" s="90"/>
      <c r="AA24" s="90"/>
    </row>
    <row r="25" spans="14:27" ht="21" customHeight="1" x14ac:dyDescent="0.25">
      <c r="N25" s="90"/>
      <c r="O25" s="90"/>
      <c r="P25" s="90"/>
      <c r="Q25" s="90"/>
      <c r="R25" s="90"/>
      <c r="S25" s="90"/>
      <c r="T25" s="90"/>
      <c r="U25" s="90"/>
      <c r="V25" s="90"/>
      <c r="W25" s="90"/>
      <c r="X25" s="90"/>
      <c r="Y25" s="90"/>
      <c r="Z25" s="90"/>
      <c r="AA25" s="90"/>
    </row>
    <row r="26" spans="14:27" ht="21" customHeight="1" x14ac:dyDescent="0.25">
      <c r="N26" s="90"/>
      <c r="O26" s="90"/>
      <c r="P26" s="90"/>
      <c r="Q26" s="90"/>
      <c r="R26" s="90"/>
      <c r="S26" s="90"/>
      <c r="T26" s="90"/>
      <c r="U26" s="90"/>
      <c r="V26" s="90"/>
      <c r="W26" s="90"/>
      <c r="X26" s="90"/>
      <c r="Y26" s="90"/>
      <c r="Z26" s="90"/>
      <c r="AA26" s="90"/>
    </row>
    <row r="27" spans="14:27" ht="21" customHeight="1" x14ac:dyDescent="0.25">
      <c r="N27" s="90"/>
      <c r="O27" s="90"/>
      <c r="P27" s="90"/>
      <c r="Q27" s="90"/>
      <c r="R27" s="90"/>
      <c r="S27" s="90"/>
      <c r="T27" s="90"/>
      <c r="U27" s="90"/>
      <c r="V27" s="90"/>
      <c r="W27" s="90"/>
      <c r="X27" s="90"/>
      <c r="Y27" s="90"/>
      <c r="Z27" s="90"/>
      <c r="AA27" s="90"/>
    </row>
    <row r="28" spans="14:27" ht="21" customHeight="1" x14ac:dyDescent="0.25">
      <c r="N28" s="90"/>
      <c r="O28" s="90"/>
      <c r="P28" s="90"/>
      <c r="Q28" s="90"/>
      <c r="R28" s="90"/>
      <c r="S28" s="90"/>
      <c r="T28" s="90"/>
      <c r="U28" s="90"/>
      <c r="V28" s="90"/>
      <c r="W28" s="90"/>
      <c r="X28" s="90"/>
      <c r="Y28" s="90"/>
      <c r="Z28" s="90"/>
      <c r="AA28" s="90"/>
    </row>
    <row r="29" spans="14:27" ht="21" customHeight="1" x14ac:dyDescent="0.25">
      <c r="N29" s="90"/>
      <c r="O29" s="90"/>
      <c r="P29" s="90"/>
      <c r="Q29" s="90"/>
      <c r="R29" s="90"/>
      <c r="S29" s="90"/>
      <c r="T29" s="90"/>
      <c r="U29" s="90"/>
      <c r="V29" s="90"/>
      <c r="W29" s="90"/>
      <c r="X29" s="90"/>
      <c r="Y29" s="90"/>
      <c r="Z29" s="90"/>
      <c r="AA29" s="90"/>
    </row>
    <row r="30" spans="14:27" ht="21" customHeight="1" x14ac:dyDescent="0.25">
      <c r="N30" s="90"/>
      <c r="O30" s="90"/>
      <c r="P30" s="90"/>
      <c r="Q30" s="90"/>
      <c r="R30" s="90"/>
      <c r="S30" s="90"/>
      <c r="T30" s="90"/>
      <c r="U30" s="90"/>
      <c r="V30" s="90"/>
      <c r="W30" s="90"/>
      <c r="X30" s="90"/>
      <c r="Y30" s="90"/>
      <c r="Z30" s="90"/>
      <c r="AA30" s="90"/>
    </row>
    <row r="31" spans="14:27" ht="21" customHeight="1" x14ac:dyDescent="0.25">
      <c r="N31" s="90"/>
      <c r="O31" s="90"/>
      <c r="P31" s="90"/>
      <c r="Q31" s="90"/>
      <c r="R31" s="90"/>
      <c r="S31" s="90"/>
      <c r="T31" s="90"/>
      <c r="U31" s="90"/>
      <c r="V31" s="90"/>
      <c r="W31" s="90"/>
      <c r="X31" s="90"/>
      <c r="Y31" s="90"/>
      <c r="Z31" s="90"/>
      <c r="AA31" s="90"/>
    </row>
    <row r="32" spans="14:27" ht="21" customHeight="1" x14ac:dyDescent="0.25">
      <c r="N32" s="90"/>
      <c r="O32" s="90"/>
      <c r="P32" s="90"/>
      <c r="Q32" s="90"/>
      <c r="R32" s="90"/>
      <c r="S32" s="90"/>
      <c r="T32" s="90"/>
      <c r="U32" s="90"/>
      <c r="V32" s="90"/>
      <c r="W32" s="90"/>
      <c r="X32" s="90"/>
      <c r="Y32" s="90"/>
      <c r="Z32" s="90"/>
      <c r="AA32" s="90"/>
    </row>
    <row r="33" spans="14:27" ht="24.6" customHeight="1" x14ac:dyDescent="0.25">
      <c r="N33" s="90"/>
      <c r="O33" s="90"/>
      <c r="P33" s="90"/>
      <c r="Q33" s="90"/>
      <c r="R33" s="90"/>
      <c r="S33" s="90"/>
      <c r="T33" s="90"/>
      <c r="U33" s="90"/>
      <c r="V33" s="90"/>
      <c r="W33" s="90"/>
      <c r="X33" s="90"/>
      <c r="Y33" s="90"/>
      <c r="Z33" s="90"/>
      <c r="AA33" s="90"/>
    </row>
    <row r="34" spans="14:27" ht="23.45" customHeight="1" x14ac:dyDescent="0.25">
      <c r="N34" s="90"/>
      <c r="O34" s="90"/>
      <c r="P34" s="90"/>
      <c r="Q34" s="90"/>
      <c r="R34" s="90"/>
      <c r="S34" s="90"/>
      <c r="T34" s="90"/>
      <c r="U34" s="90"/>
      <c r="V34" s="90"/>
      <c r="W34" s="90"/>
      <c r="X34" s="90"/>
      <c r="Y34" s="90"/>
      <c r="Z34" s="90"/>
      <c r="AA34" s="90"/>
    </row>
    <row r="35" spans="14:27" ht="21" customHeight="1" x14ac:dyDescent="0.25">
      <c r="N35" s="90"/>
      <c r="O35" s="90"/>
      <c r="P35" s="90"/>
      <c r="Q35" s="90"/>
      <c r="R35" s="90"/>
      <c r="S35" s="90"/>
      <c r="T35" s="90"/>
      <c r="U35" s="90"/>
      <c r="V35" s="90"/>
      <c r="W35" s="90"/>
      <c r="X35" s="90"/>
      <c r="Y35" s="90"/>
      <c r="Z35" s="90"/>
      <c r="AA35" s="90"/>
    </row>
    <row r="36" spans="14:27" ht="25.15" customHeight="1" x14ac:dyDescent="0.25">
      <c r="N36" s="90"/>
      <c r="O36" s="90"/>
      <c r="P36" s="90"/>
      <c r="Q36" s="90"/>
      <c r="R36" s="90"/>
      <c r="S36" s="90"/>
      <c r="T36" s="90"/>
      <c r="U36" s="90"/>
      <c r="V36" s="90"/>
      <c r="W36" s="90"/>
      <c r="X36" s="90"/>
      <c r="Y36" s="90"/>
      <c r="Z36" s="90"/>
      <c r="AA36" s="90"/>
    </row>
    <row r="37" spans="14:27" ht="22.9" customHeight="1" x14ac:dyDescent="0.25">
      <c r="N37" s="90"/>
      <c r="O37" s="90"/>
      <c r="P37" s="90"/>
      <c r="Q37" s="90"/>
      <c r="R37" s="90"/>
      <c r="S37" s="90"/>
      <c r="T37" s="90"/>
      <c r="U37" s="90"/>
      <c r="V37" s="90"/>
      <c r="W37" s="90"/>
      <c r="X37" s="90"/>
      <c r="Y37" s="90"/>
      <c r="Z37" s="90"/>
      <c r="AA37" s="90"/>
    </row>
    <row r="38" spans="14:27" ht="21.6" customHeight="1" x14ac:dyDescent="0.25">
      <c r="N38" s="90"/>
      <c r="O38" s="90"/>
      <c r="P38" s="90"/>
      <c r="Q38" s="90"/>
      <c r="R38" s="90"/>
      <c r="S38" s="90"/>
      <c r="T38" s="90"/>
      <c r="U38" s="90"/>
      <c r="V38" s="90"/>
      <c r="W38" s="90"/>
      <c r="X38" s="90"/>
      <c r="Y38" s="90"/>
      <c r="Z38" s="90"/>
      <c r="AA38" s="90"/>
    </row>
    <row r="39" spans="14:27" x14ac:dyDescent="0.25">
      <c r="N39" s="90"/>
      <c r="O39" s="90"/>
      <c r="P39" s="90"/>
      <c r="Q39" s="90"/>
      <c r="R39" s="90"/>
      <c r="S39" s="90"/>
      <c r="T39" s="90"/>
      <c r="U39" s="90"/>
      <c r="V39" s="90"/>
      <c r="W39" s="90"/>
      <c r="X39" s="90"/>
      <c r="Y39" s="90"/>
      <c r="Z39" s="90"/>
      <c r="AA39" s="90"/>
    </row>
    <row r="40" spans="14:27" ht="22.9" customHeight="1" x14ac:dyDescent="0.25"/>
    <row r="41" spans="14:27" ht="18.600000000000001" customHeight="1" x14ac:dyDescent="0.25"/>
    <row r="42" spans="14:27" ht="18.600000000000001" customHeight="1" x14ac:dyDescent="0.25"/>
    <row r="43" spans="14:27" ht="19.149999999999999" customHeight="1" x14ac:dyDescent="0.25"/>
    <row r="44" spans="14:27" ht="16.899999999999999" customHeight="1" x14ac:dyDescent="0.25"/>
    <row r="45" spans="14: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18:M44"/>
  <sheetViews>
    <sheetView zoomScale="60" zoomScaleNormal="60" workbookViewId="0">
      <selection activeCell="J33" sqref="J3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0" ht="49.5" x14ac:dyDescent="0.25">
      <c r="G18" s="17" t="s">
        <v>1</v>
      </c>
      <c r="H18" s="17" t="s">
        <v>2</v>
      </c>
      <c r="J18" s="77" t="s">
        <v>75</v>
      </c>
    </row>
    <row r="19" spans="7:10" ht="25.5" x14ac:dyDescent="0.25">
      <c r="G19" s="141">
        <v>1</v>
      </c>
      <c r="H19" s="33">
        <v>10</v>
      </c>
      <c r="J19" s="151"/>
    </row>
    <row r="20" spans="7:10" ht="25.5" x14ac:dyDescent="0.25">
      <c r="G20" s="141">
        <v>2</v>
      </c>
      <c r="H20" s="33">
        <v>12</v>
      </c>
      <c r="J20" s="151"/>
    </row>
    <row r="21" spans="7:10" ht="21" customHeight="1" x14ac:dyDescent="0.25">
      <c r="G21" s="141">
        <v>3</v>
      </c>
      <c r="H21" s="33">
        <v>13</v>
      </c>
      <c r="J21" s="151"/>
    </row>
    <row r="22" spans="7:10" ht="33.75" customHeight="1" x14ac:dyDescent="0.25">
      <c r="G22" s="141">
        <v>4</v>
      </c>
      <c r="H22" s="33">
        <v>16</v>
      </c>
      <c r="J22" s="155">
        <f>(10+12+13+16)/4</f>
        <v>12.75</v>
      </c>
    </row>
    <row r="23" spans="7:10" ht="27" customHeight="1" x14ac:dyDescent="0.25">
      <c r="G23" s="18">
        <v>5</v>
      </c>
      <c r="H23" s="18">
        <v>19</v>
      </c>
    </row>
    <row r="24" spans="7:10" ht="21" customHeight="1" x14ac:dyDescent="0.25"/>
    <row r="25" spans="7:10" ht="21" customHeight="1" x14ac:dyDescent="0.25"/>
    <row r="26" spans="7:10" ht="21" customHeight="1" x14ac:dyDescent="0.25"/>
    <row r="27" spans="7:10" ht="21" customHeight="1" x14ac:dyDescent="0.25"/>
    <row r="28" spans="7:10" ht="53.25" customHeight="1" x14ac:dyDescent="0.25">
      <c r="G28" s="17" t="s">
        <v>1</v>
      </c>
      <c r="H28" s="17" t="s">
        <v>2</v>
      </c>
      <c r="J28" s="77" t="s">
        <v>75</v>
      </c>
    </row>
    <row r="29" spans="7:10" ht="21" customHeight="1" x14ac:dyDescent="0.25">
      <c r="G29" s="141">
        <v>1</v>
      </c>
      <c r="H29" s="18">
        <v>10</v>
      </c>
      <c r="J29" s="153"/>
    </row>
    <row r="30" spans="7:10" ht="25.15" customHeight="1" x14ac:dyDescent="0.25">
      <c r="G30" s="141">
        <v>2</v>
      </c>
      <c r="H30" s="33">
        <v>12</v>
      </c>
      <c r="J30" s="151"/>
    </row>
    <row r="31" spans="7:10" ht="22.9" customHeight="1" x14ac:dyDescent="0.25">
      <c r="G31" s="141">
        <v>3</v>
      </c>
      <c r="H31" s="33">
        <v>13</v>
      </c>
      <c r="J31" s="151"/>
    </row>
    <row r="32" spans="7:10" ht="21.6" customHeight="1" x14ac:dyDescent="0.25">
      <c r="G32" s="141">
        <v>4</v>
      </c>
      <c r="H32" s="33">
        <v>16</v>
      </c>
      <c r="J32" s="154"/>
    </row>
    <row r="33" spans="7:13" ht="33" customHeight="1" x14ac:dyDescent="0.25">
      <c r="G33" s="18">
        <v>5</v>
      </c>
      <c r="H33" s="33">
        <v>19</v>
      </c>
      <c r="J33" s="152">
        <f>(12+13+16+19)/4</f>
        <v>15</v>
      </c>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52"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31"/>
      <c r="L35" s="90"/>
      <c r="M35" s="90"/>
      <c r="N35" s="90"/>
      <c r="O35" s="90"/>
      <c r="P35" s="90"/>
      <c r="Q35" s="90"/>
      <c r="R35" s="90"/>
      <c r="S35" s="90"/>
      <c r="T35" s="90"/>
      <c r="U35" s="90"/>
      <c r="V35" s="90"/>
    </row>
    <row r="36" spans="11:22" ht="33" customHeight="1" x14ac:dyDescent="0.25">
      <c r="K36" s="132"/>
      <c r="L36" s="90"/>
      <c r="M36" s="90"/>
      <c r="N36" s="90"/>
      <c r="O36" s="90"/>
      <c r="P36" s="90"/>
      <c r="Q36" s="90"/>
      <c r="R36" s="90"/>
      <c r="S36" s="90"/>
      <c r="T36" s="90"/>
      <c r="U36" s="90"/>
      <c r="V36" s="90"/>
    </row>
    <row r="37" spans="11:22" x14ac:dyDescent="0.25">
      <c r="K37" s="132"/>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2" t="s">
        <v>120</v>
      </c>
      <c r="G21" s="162"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70">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25" t="s">
        <v>108</v>
      </c>
    </row>
    <row r="13" spans="6:17" x14ac:dyDescent="0.25">
      <c r="N13" s="226"/>
    </row>
    <row r="14" spans="6:17" ht="14.45" customHeight="1" x14ac:dyDescent="0.25">
      <c r="M14" s="228" t="s">
        <v>74</v>
      </c>
      <c r="N14" s="226"/>
      <c r="O14" s="230" t="s">
        <v>61</v>
      </c>
      <c r="P14" s="232" t="s">
        <v>9</v>
      </c>
      <c r="Q14" s="234" t="s">
        <v>76</v>
      </c>
    </row>
    <row r="15" spans="6:17" ht="57.75" customHeight="1" x14ac:dyDescent="0.25">
      <c r="M15" s="229"/>
      <c r="N15" s="227"/>
      <c r="O15" s="231"/>
      <c r="P15" s="233"/>
      <c r="Q15" s="235"/>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236" t="s">
        <v>67</v>
      </c>
      <c r="G21" s="236" t="s">
        <v>68</v>
      </c>
      <c r="M21" s="62"/>
      <c r="N21" s="56"/>
      <c r="O21" s="62"/>
      <c r="P21" s="58"/>
      <c r="Q21" s="76"/>
    </row>
    <row r="22" spans="1:17" ht="22.15" customHeight="1" x14ac:dyDescent="0.25">
      <c r="F22" s="237"/>
      <c r="G22" s="237"/>
      <c r="M22" s="62"/>
      <c r="N22" s="56"/>
      <c r="O22" s="62"/>
      <c r="P22" s="60"/>
      <c r="Q22" s="76"/>
    </row>
    <row r="23" spans="1:17" ht="20.45" customHeight="1" x14ac:dyDescent="0.25">
      <c r="B23" s="65"/>
      <c r="F23" s="237"/>
      <c r="G23" s="237"/>
      <c r="M23" s="239">
        <f>SUM(M16:M22)</f>
        <v>0</v>
      </c>
      <c r="N23" s="241">
        <f>SUM(N16:N22)</f>
        <v>0</v>
      </c>
    </row>
    <row r="24" spans="1:17" ht="26.25" customHeight="1" x14ac:dyDescent="0.25">
      <c r="B24" s="66"/>
      <c r="C24" s="67"/>
      <c r="F24" s="237"/>
      <c r="G24" s="237"/>
      <c r="M24" s="240"/>
      <c r="N24" s="242"/>
    </row>
    <row r="25" spans="1:17" ht="26.25" customHeight="1" x14ac:dyDescent="0.4">
      <c r="B25" s="66"/>
      <c r="C25" s="67"/>
      <c r="D25" s="65"/>
      <c r="F25" s="238"/>
      <c r="G25" s="238"/>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30"/>
    </row>
    <row r="41" spans="9:15" ht="23.25" x14ac:dyDescent="0.25">
      <c r="M41" s="58">
        <v>15</v>
      </c>
      <c r="N41" s="73">
        <v>4</v>
      </c>
      <c r="O41" s="58"/>
    </row>
    <row r="42" spans="9:15" ht="23.25" x14ac:dyDescent="0.25">
      <c r="M42" s="62">
        <v>16</v>
      </c>
      <c r="N42" s="74">
        <v>97</v>
      </c>
      <c r="O42" s="130"/>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243">
        <f>SUM(O27:O46)</f>
        <v>0</v>
      </c>
    </row>
    <row r="48" spans="9:15" x14ac:dyDescent="0.25">
      <c r="O48" s="244"/>
    </row>
    <row r="50" spans="20:21" x14ac:dyDescent="0.25">
      <c r="T50" s="224"/>
      <c r="U50" s="224"/>
    </row>
    <row r="51" spans="20:21" x14ac:dyDescent="0.25">
      <c r="T51" s="224"/>
      <c r="U51" s="224"/>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Q14:Q15"/>
    <mergeCell ref="M14:M15"/>
    <mergeCell ref="O14:O15"/>
    <mergeCell ref="P14:P15"/>
    <mergeCell ref="N12:N15"/>
    <mergeCell ref="F21:F25"/>
    <mergeCell ref="G21:G25"/>
    <mergeCell ref="N23:N24"/>
    <mergeCell ref="O47:O48"/>
    <mergeCell ref="T50:U51"/>
    <mergeCell ref="M23:M24"/>
  </mergeCells>
  <pageMargins left="0.7" right="0.7" top="0.75" bottom="0.75" header="0.3" footer="0.3"/>
  <pageSetup scale="3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sheetProtection algorithmName="SHA-512" hashValue="AWL8TL05IoqKnzR4owwsff8sPj+L5Fh8dan21rm1NezPqH1gS47CB7P1eyCyZsGga6bY38+MqG2B3Ove0GfTAQ==" saltValue="Y/OHT29uNwaXUq0ZpLmbOg==" spinCount="100000" sheet="1" objects="1" scenarios="1"/>
  <pageMargins left="0.7" right="0.7" top="0.75" bottom="0.75" header="0.3" footer="0.3"/>
  <pageSetup scale="2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354"/>
    </row>
    <row r="13" spans="10:32" x14ac:dyDescent="0.25">
      <c r="J13" s="78"/>
      <c r="K13" s="78"/>
      <c r="L13" s="78"/>
      <c r="M13" s="78"/>
      <c r="N13" s="78"/>
      <c r="O13" s="78"/>
      <c r="P13" s="78"/>
      <c r="Q13" s="78"/>
      <c r="R13" s="78"/>
      <c r="S13" s="78"/>
      <c r="T13" s="78"/>
      <c r="U13" s="354"/>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355"/>
      <c r="F17" s="355"/>
      <c r="G17" s="355"/>
      <c r="H17" s="355"/>
      <c r="I17" s="94"/>
      <c r="J17" s="78"/>
      <c r="K17" s="78"/>
      <c r="L17" s="95"/>
      <c r="M17" s="95"/>
      <c r="N17" s="92"/>
      <c r="O17" s="92"/>
      <c r="P17" s="92"/>
      <c r="Q17" s="92"/>
      <c r="R17" s="92"/>
      <c r="S17" s="92"/>
      <c r="T17" s="92"/>
      <c r="U17" s="354"/>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354"/>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5" t="s">
        <v>78</v>
      </c>
      <c r="F40" s="103" t="s">
        <v>91</v>
      </c>
      <c r="G40" s="103" t="s">
        <v>92</v>
      </c>
      <c r="H40" s="103" t="s">
        <v>93</v>
      </c>
      <c r="I40" s="103" t="s">
        <v>94</v>
      </c>
      <c r="J40" s="104" t="s">
        <v>95</v>
      </c>
      <c r="K40" s="358" t="s">
        <v>96</v>
      </c>
      <c r="L40" s="359"/>
      <c r="M40" s="105"/>
      <c r="P40" s="145"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56" t="s">
        <v>98</v>
      </c>
      <c r="L41" s="357"/>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60"/>
      <c r="L42" s="361"/>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60"/>
      <c r="L43" s="361"/>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60"/>
      <c r="L44" s="361"/>
      <c r="P44" s="100" t="s">
        <v>84</v>
      </c>
      <c r="Q44" s="112">
        <v>3</v>
      </c>
      <c r="R44" s="112">
        <v>4</v>
      </c>
      <c r="S44" s="112">
        <v>11</v>
      </c>
      <c r="T44" s="115"/>
    </row>
    <row r="45" spans="5:22" ht="30" customHeight="1" thickBot="1" x14ac:dyDescent="0.3">
      <c r="E45" s="109" t="s">
        <v>85</v>
      </c>
      <c r="F45" s="101">
        <v>6</v>
      </c>
      <c r="G45" s="110">
        <v>6</v>
      </c>
      <c r="H45" s="110">
        <v>9</v>
      </c>
      <c r="I45" s="110">
        <v>9</v>
      </c>
      <c r="J45" s="111">
        <v>0</v>
      </c>
      <c r="K45" s="356" t="s">
        <v>98</v>
      </c>
      <c r="L45" s="357"/>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60"/>
      <c r="L46" s="361"/>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60"/>
      <c r="L47" s="361"/>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56" t="s">
        <v>98</v>
      </c>
      <c r="L48" s="357"/>
      <c r="P48" s="109" t="s">
        <v>87</v>
      </c>
      <c r="Q48" s="112">
        <v>2.5</v>
      </c>
      <c r="R48" s="112">
        <v>3.5</v>
      </c>
      <c r="S48" s="112">
        <v>7.5</v>
      </c>
      <c r="T48" s="113">
        <f>((S48-Q48)/6)^2</f>
        <v>0.69444444444444453</v>
      </c>
    </row>
    <row r="49" spans="5:20" ht="33" customHeight="1" thickBot="1" x14ac:dyDescent="0.3">
      <c r="E49" s="109" t="s">
        <v>88</v>
      </c>
      <c r="F49" s="101">
        <v>13</v>
      </c>
      <c r="G49" s="110">
        <v>13</v>
      </c>
      <c r="H49" s="101">
        <v>15</v>
      </c>
      <c r="I49" s="110">
        <v>15</v>
      </c>
      <c r="J49" s="111">
        <v>0</v>
      </c>
      <c r="K49" s="356" t="s">
        <v>98</v>
      </c>
      <c r="L49" s="357"/>
      <c r="P49" s="109" t="s">
        <v>88</v>
      </c>
      <c r="Q49" s="112">
        <v>1.5</v>
      </c>
      <c r="R49" s="112">
        <v>2</v>
      </c>
      <c r="S49" s="112">
        <v>2.5</v>
      </c>
      <c r="T49" s="113">
        <f>((S49-Q49)/6)^2</f>
        <v>2.7777777777777776E-2</v>
      </c>
    </row>
    <row r="50" spans="5:20" ht="34.5" customHeight="1" thickBot="1" x14ac:dyDescent="0.3">
      <c r="E50" s="109" t="s">
        <v>89</v>
      </c>
      <c r="F50" s="101">
        <v>15</v>
      </c>
      <c r="G50" s="101">
        <v>15</v>
      </c>
      <c r="H50" s="101">
        <v>17</v>
      </c>
      <c r="I50" s="110">
        <v>17</v>
      </c>
      <c r="J50" s="111">
        <v>0</v>
      </c>
      <c r="K50" s="356" t="s">
        <v>98</v>
      </c>
      <c r="L50" s="357"/>
      <c r="P50" s="109" t="s">
        <v>89</v>
      </c>
      <c r="Q50" s="112">
        <v>1</v>
      </c>
      <c r="R50" s="112">
        <v>2</v>
      </c>
      <c r="S50" s="112">
        <v>3</v>
      </c>
      <c r="T50" s="113">
        <f>((S50-Q50)/6)^2</f>
        <v>0.1111111111111111</v>
      </c>
    </row>
    <row r="71" spans="9:10" ht="25.5" customHeight="1" x14ac:dyDescent="0.25"/>
    <row r="74" spans="9:10" x14ac:dyDescent="0.25">
      <c r="I74" s="362"/>
      <c r="J74" s="362"/>
    </row>
    <row r="75" spans="9:10" x14ac:dyDescent="0.25">
      <c r="I75" s="362"/>
      <c r="J75" s="362"/>
    </row>
    <row r="79" spans="9:10" ht="25.5" customHeight="1" x14ac:dyDescent="0.25"/>
    <row r="81" spans="9:18" x14ac:dyDescent="0.25">
      <c r="I81" s="362"/>
      <c r="J81" s="362"/>
    </row>
    <row r="82" spans="9:18" x14ac:dyDescent="0.25">
      <c r="I82" s="362"/>
      <c r="J82" s="362"/>
    </row>
    <row r="86" spans="9:18" ht="25.5" customHeight="1" x14ac:dyDescent="0.25"/>
    <row r="87" spans="9:18" x14ac:dyDescent="0.25">
      <c r="I87" s="362"/>
      <c r="J87" s="362"/>
    </row>
    <row r="88" spans="9:18" x14ac:dyDescent="0.25">
      <c r="I88" s="362"/>
      <c r="J88" s="362"/>
    </row>
    <row r="89" spans="9:18" x14ac:dyDescent="0.25">
      <c r="I89" s="362"/>
      <c r="J89" s="362"/>
    </row>
    <row r="93" spans="9:18" ht="24.75" customHeight="1" x14ac:dyDescent="0.25">
      <c r="P93" s="116"/>
      <c r="Q93" s="363"/>
      <c r="R93" s="363"/>
    </row>
    <row r="94" spans="9:18" x14ac:dyDescent="0.25">
      <c r="Q94" s="363"/>
      <c r="R94" s="363"/>
    </row>
    <row r="99" spans="17:18" ht="26.25" customHeight="1" x14ac:dyDescent="0.25">
      <c r="Q99" s="363"/>
      <c r="R99" s="363"/>
    </row>
    <row r="100" spans="17:18" x14ac:dyDescent="0.25">
      <c r="Q100" s="363"/>
      <c r="R100" s="363"/>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5" t="s">
        <v>78</v>
      </c>
      <c r="F40" s="103" t="s">
        <v>91</v>
      </c>
      <c r="G40" s="103" t="s">
        <v>92</v>
      </c>
      <c r="H40" s="103" t="s">
        <v>93</v>
      </c>
      <c r="I40" s="103" t="s">
        <v>94</v>
      </c>
      <c r="J40" s="104" t="s">
        <v>95</v>
      </c>
      <c r="K40" s="358" t="s">
        <v>96</v>
      </c>
      <c r="L40" s="359"/>
      <c r="M40" s="105"/>
      <c r="P40" s="145"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56" t="s">
        <v>98</v>
      </c>
      <c r="L41" s="357"/>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60"/>
      <c r="L42" s="361"/>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60"/>
      <c r="L43" s="361"/>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60"/>
      <c r="L44" s="361"/>
      <c r="P44" s="100" t="s">
        <v>84</v>
      </c>
      <c r="Q44" s="112">
        <v>3</v>
      </c>
      <c r="R44" s="112">
        <v>4</v>
      </c>
      <c r="S44" s="112">
        <v>11</v>
      </c>
      <c r="T44" s="115"/>
    </row>
    <row r="45" spans="5:22" ht="30" customHeight="1" thickBot="1" x14ac:dyDescent="0.3">
      <c r="E45" s="109" t="s">
        <v>85</v>
      </c>
      <c r="F45" s="101">
        <v>6</v>
      </c>
      <c r="G45" s="110">
        <v>6</v>
      </c>
      <c r="H45" s="110">
        <v>9</v>
      </c>
      <c r="I45" s="110">
        <v>9</v>
      </c>
      <c r="J45" s="111">
        <v>0</v>
      </c>
      <c r="K45" s="356" t="s">
        <v>98</v>
      </c>
      <c r="L45" s="357"/>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60"/>
      <c r="L46" s="361"/>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60"/>
      <c r="L47" s="361"/>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56" t="s">
        <v>98</v>
      </c>
      <c r="L48" s="357"/>
      <c r="P48" s="109" t="s">
        <v>87</v>
      </c>
      <c r="Q48" s="112">
        <v>2.5</v>
      </c>
      <c r="R48" s="112">
        <v>3.5</v>
      </c>
      <c r="S48" s="112">
        <v>7.5</v>
      </c>
      <c r="T48" s="113">
        <f>((S48-Q48)/6)^2</f>
        <v>0.69444444444444453</v>
      </c>
    </row>
    <row r="49" spans="5:20" ht="33" customHeight="1" thickBot="1" x14ac:dyDescent="0.3">
      <c r="E49" s="109" t="s">
        <v>88</v>
      </c>
      <c r="F49" s="101">
        <v>13</v>
      </c>
      <c r="G49" s="110">
        <v>13</v>
      </c>
      <c r="H49" s="101">
        <v>15</v>
      </c>
      <c r="I49" s="110">
        <v>15</v>
      </c>
      <c r="J49" s="111">
        <v>0</v>
      </c>
      <c r="K49" s="356" t="s">
        <v>98</v>
      </c>
      <c r="L49" s="357"/>
      <c r="P49" s="109" t="s">
        <v>88</v>
      </c>
      <c r="Q49" s="112">
        <v>1.5</v>
      </c>
      <c r="R49" s="112">
        <v>2</v>
      </c>
      <c r="S49" s="112">
        <v>2.5</v>
      </c>
      <c r="T49" s="113">
        <f>((S49-Q49)/6)^2</f>
        <v>2.7777777777777776E-2</v>
      </c>
    </row>
    <row r="50" spans="5:20" ht="34.5" customHeight="1" thickBot="1" x14ac:dyDescent="0.3">
      <c r="E50" s="109" t="s">
        <v>89</v>
      </c>
      <c r="F50" s="101">
        <v>15</v>
      </c>
      <c r="G50" s="101">
        <v>15</v>
      </c>
      <c r="H50" s="101">
        <v>17</v>
      </c>
      <c r="I50" s="110">
        <v>17</v>
      </c>
      <c r="J50" s="111">
        <v>0</v>
      </c>
      <c r="K50" s="356" t="s">
        <v>98</v>
      </c>
      <c r="L50" s="357"/>
      <c r="P50" s="109" t="s">
        <v>89</v>
      </c>
      <c r="Q50" s="112">
        <v>1</v>
      </c>
      <c r="R50" s="112">
        <v>2</v>
      </c>
      <c r="S50" s="112">
        <v>3</v>
      </c>
      <c r="T50" s="113">
        <f>((S50-Q50)/6)^2</f>
        <v>0.1111111111111111</v>
      </c>
    </row>
    <row r="71" spans="9:10" ht="25.5" customHeight="1" x14ac:dyDescent="0.25"/>
    <row r="74" spans="9:10" x14ac:dyDescent="0.25">
      <c r="I74" s="362"/>
      <c r="J74" s="362"/>
    </row>
    <row r="75" spans="9:10" x14ac:dyDescent="0.25">
      <c r="I75" s="362"/>
      <c r="J75" s="362"/>
    </row>
    <row r="79" spans="9:10" ht="25.5" customHeight="1" x14ac:dyDescent="0.25"/>
    <row r="81" spans="9:18" x14ac:dyDescent="0.25">
      <c r="I81" s="362"/>
      <c r="J81" s="362"/>
    </row>
    <row r="82" spans="9:18" x14ac:dyDescent="0.25">
      <c r="I82" s="362"/>
      <c r="J82" s="362"/>
    </row>
    <row r="86" spans="9:18" ht="25.5" customHeight="1" x14ac:dyDescent="0.25"/>
    <row r="87" spans="9:18" x14ac:dyDescent="0.25">
      <c r="I87" s="362"/>
      <c r="J87" s="362"/>
    </row>
    <row r="88" spans="9:18" x14ac:dyDescent="0.25">
      <c r="I88" s="362"/>
      <c r="J88" s="362"/>
    </row>
    <row r="89" spans="9:18" x14ac:dyDescent="0.25">
      <c r="I89" s="362"/>
      <c r="J89" s="362"/>
    </row>
    <row r="93" spans="9:18" ht="24.75" customHeight="1" x14ac:dyDescent="0.25">
      <c r="P93" s="116"/>
      <c r="Q93" s="363"/>
      <c r="R93" s="363"/>
    </row>
    <row r="94" spans="9:18" x14ac:dyDescent="0.25">
      <c r="Q94" s="363"/>
      <c r="R94" s="363"/>
    </row>
    <row r="99" spans="17:18" ht="26.25" customHeight="1" x14ac:dyDescent="0.25">
      <c r="Q99" s="363"/>
      <c r="R99" s="363"/>
    </row>
    <row r="100" spans="17:18" x14ac:dyDescent="0.25">
      <c r="Q100" s="363"/>
      <c r="R100" s="363"/>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4"/>
      <c r="E30" s="144"/>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358" t="s">
        <v>96</v>
      </c>
      <c r="M35" s="359"/>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356" t="s">
        <v>98</v>
      </c>
      <c r="M36" s="357"/>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60"/>
      <c r="M37" s="361"/>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60"/>
      <c r="M38" s="361"/>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60"/>
      <c r="M39" s="361"/>
      <c r="Q39" s="100" t="s">
        <v>84</v>
      </c>
      <c r="R39" s="112">
        <v>3</v>
      </c>
      <c r="S39" s="112">
        <v>4</v>
      </c>
      <c r="T39" s="112">
        <v>11</v>
      </c>
      <c r="U39" s="115"/>
      <c r="W39" s="157">
        <f>((T36-R36)/6)^2</f>
        <v>1.7777777777777777</v>
      </c>
    </row>
    <row r="40" spans="6:23" ht="30" customHeight="1" thickBot="1" x14ac:dyDescent="0.3">
      <c r="F40" s="109" t="s">
        <v>85</v>
      </c>
      <c r="G40" s="101">
        <v>6</v>
      </c>
      <c r="H40" s="110">
        <v>6</v>
      </c>
      <c r="I40" s="110">
        <v>9</v>
      </c>
      <c r="J40" s="110">
        <v>9</v>
      </c>
      <c r="K40" s="111">
        <v>0</v>
      </c>
      <c r="L40" s="356" t="s">
        <v>98</v>
      </c>
      <c r="M40" s="357"/>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60"/>
      <c r="M41" s="361"/>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60"/>
      <c r="M42" s="361"/>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356" t="s">
        <v>98</v>
      </c>
      <c r="M43" s="357"/>
      <c r="Q43" s="109" t="s">
        <v>87</v>
      </c>
      <c r="R43" s="112">
        <v>2.5</v>
      </c>
      <c r="S43" s="112">
        <v>3.5</v>
      </c>
      <c r="T43" s="112">
        <v>7.5</v>
      </c>
      <c r="U43" s="113">
        <f>((T43-R43)/6)^2</f>
        <v>0.69444444444444453</v>
      </c>
    </row>
    <row r="44" spans="6:23" ht="33" customHeight="1" thickBot="1" x14ac:dyDescent="0.3">
      <c r="F44" s="109" t="s">
        <v>88</v>
      </c>
      <c r="G44" s="101">
        <v>13</v>
      </c>
      <c r="H44" s="110">
        <v>13</v>
      </c>
      <c r="I44" s="101">
        <v>15</v>
      </c>
      <c r="J44" s="110">
        <v>15</v>
      </c>
      <c r="K44" s="111">
        <v>0</v>
      </c>
      <c r="L44" s="356" t="s">
        <v>98</v>
      </c>
      <c r="M44" s="357"/>
      <c r="Q44" s="109" t="s">
        <v>88</v>
      </c>
      <c r="R44" s="112">
        <v>1.5</v>
      </c>
      <c r="S44" s="112">
        <v>2</v>
      </c>
      <c r="T44" s="112">
        <v>2.5</v>
      </c>
      <c r="U44" s="113">
        <f>((T44-R44)/6)^2</f>
        <v>2.7777777777777776E-2</v>
      </c>
    </row>
    <row r="45" spans="6:23" ht="34.5" customHeight="1" thickBot="1" x14ac:dyDescent="0.3">
      <c r="F45" s="109" t="s">
        <v>89</v>
      </c>
      <c r="G45" s="101">
        <v>15</v>
      </c>
      <c r="H45" s="101">
        <v>15</v>
      </c>
      <c r="I45" s="101">
        <v>17</v>
      </c>
      <c r="J45" s="110">
        <v>17</v>
      </c>
      <c r="K45" s="111">
        <v>0</v>
      </c>
      <c r="L45" s="356" t="s">
        <v>113</v>
      </c>
      <c r="M45" s="357"/>
      <c r="Q45" s="109" t="s">
        <v>89</v>
      </c>
      <c r="R45" s="112">
        <v>1</v>
      </c>
      <c r="S45" s="112">
        <v>2</v>
      </c>
      <c r="T45" s="112">
        <v>3</v>
      </c>
      <c r="U45" s="113">
        <f>((T45-R45)/6)^2</f>
        <v>0.1111111111111111</v>
      </c>
    </row>
    <row r="48" spans="6:23" x14ac:dyDescent="0.25">
      <c r="U48" s="370">
        <f>U36+U40+U43+U44+U45</f>
        <v>2.7222222222222223</v>
      </c>
    </row>
    <row r="49" spans="18:21" x14ac:dyDescent="0.25">
      <c r="U49" s="371"/>
    </row>
    <row r="50" spans="18:21" x14ac:dyDescent="0.25">
      <c r="U50" s="371"/>
    </row>
    <row r="53" spans="18:21" ht="15" customHeight="1" x14ac:dyDescent="0.25">
      <c r="R53" s="363"/>
      <c r="S53" s="363"/>
    </row>
    <row r="54" spans="18:21" ht="15" customHeight="1" x14ac:dyDescent="0.25">
      <c r="R54" s="363"/>
      <c r="S54" s="363"/>
    </row>
    <row r="55" spans="18:21" x14ac:dyDescent="0.25">
      <c r="R55" s="363"/>
      <c r="S55" s="363"/>
    </row>
    <row r="66" spans="10:20" ht="25.5" customHeight="1" x14ac:dyDescent="0.25">
      <c r="R66" s="366">
        <f>1.78+0.11+0.69+0.03+0.11</f>
        <v>2.7199999999999998</v>
      </c>
      <c r="S66" s="366"/>
    </row>
    <row r="67" spans="10:20" x14ac:dyDescent="0.25">
      <c r="R67" s="366"/>
      <c r="S67" s="366"/>
    </row>
    <row r="68" spans="10:20" x14ac:dyDescent="0.25">
      <c r="R68" s="366"/>
      <c r="S68" s="366"/>
    </row>
    <row r="69" spans="10:20" x14ac:dyDescent="0.25">
      <c r="J69" s="367">
        <f>U36+U40+U43+U44+U45</f>
        <v>2.7222222222222223</v>
      </c>
      <c r="K69" s="367"/>
    </row>
    <row r="70" spans="10:20" ht="15.75" thickBot="1" x14ac:dyDescent="0.3">
      <c r="J70" s="368"/>
      <c r="K70" s="368"/>
    </row>
    <row r="74" spans="10:20" ht="25.5" customHeight="1" x14ac:dyDescent="0.25"/>
    <row r="75" spans="10:20" ht="15" customHeight="1" x14ac:dyDescent="0.25">
      <c r="R75" s="366">
        <f>SQRT(2.72)</f>
        <v>1.6492422502470643</v>
      </c>
      <c r="S75" s="366"/>
      <c r="T75" s="372"/>
    </row>
    <row r="76" spans="10:20" ht="15" customHeight="1" x14ac:dyDescent="0.25">
      <c r="J76" s="367">
        <f>SQRT(J69)</f>
        <v>1.6499158227686108</v>
      </c>
      <c r="K76" s="367"/>
      <c r="R76" s="366"/>
      <c r="S76" s="366"/>
      <c r="T76" s="372"/>
    </row>
    <row r="77" spans="10:20" ht="24.75" customHeight="1" thickBot="1" x14ac:dyDescent="0.3">
      <c r="J77" s="368"/>
      <c r="K77" s="368"/>
      <c r="R77" s="366"/>
      <c r="S77" s="366"/>
      <c r="T77" s="372"/>
    </row>
    <row r="81" spans="10:19" ht="19.5" customHeight="1" thickBot="1" x14ac:dyDescent="0.3">
      <c r="R81" s="366">
        <f>(20-17)/1.65</f>
        <v>1.8181818181818183</v>
      </c>
      <c r="S81" s="366"/>
    </row>
    <row r="82" spans="10:19" ht="15" customHeight="1" x14ac:dyDescent="0.25">
      <c r="J82" s="369">
        <f>STANDARDIZE(20,17,1.65)</f>
        <v>1.8181818181818183</v>
      </c>
      <c r="K82" s="369"/>
      <c r="R82" s="366"/>
      <c r="S82" s="366"/>
    </row>
    <row r="83" spans="10:19" ht="15" customHeight="1" x14ac:dyDescent="0.25">
      <c r="J83" s="367"/>
      <c r="K83" s="367"/>
      <c r="R83" s="366"/>
      <c r="S83" s="366"/>
    </row>
    <row r="84" spans="10:19" x14ac:dyDescent="0.25">
      <c r="J84" s="367"/>
      <c r="K84" s="367"/>
    </row>
    <row r="88" spans="10:19" ht="24.75" customHeight="1" x14ac:dyDescent="0.25">
      <c r="Q88" s="116">
        <f>_xlfn.NORM.S.DIST(1.82,1)</f>
        <v>0.96562049755411006</v>
      </c>
      <c r="R88" s="364">
        <f>NORMSDIST(1.82)</f>
        <v>0.96562049755411006</v>
      </c>
      <c r="S88" s="364"/>
    </row>
    <row r="89" spans="10:19" ht="15" customHeight="1" x14ac:dyDescent="0.25">
      <c r="R89" s="364"/>
      <c r="S89" s="364"/>
    </row>
    <row r="90" spans="10:19" ht="15" customHeight="1" x14ac:dyDescent="0.25">
      <c r="R90" s="364"/>
      <c r="S90" s="364"/>
    </row>
    <row r="94" spans="10:19" ht="26.25" customHeight="1" x14ac:dyDescent="0.25">
      <c r="R94" s="365">
        <f>1-0.9656</f>
        <v>3.4399999999999986E-2</v>
      </c>
      <c r="S94" s="365"/>
    </row>
    <row r="95" spans="10:19" ht="15" customHeight="1" x14ac:dyDescent="0.25">
      <c r="R95" s="365"/>
      <c r="S95" s="365"/>
    </row>
    <row r="96" spans="10:19" ht="15" customHeight="1" x14ac:dyDescent="0.25">
      <c r="R96" s="365"/>
      <c r="S96" s="365"/>
    </row>
  </sheetData>
  <mergeCells count="22">
    <mergeCell ref="U48:U50"/>
    <mergeCell ref="T75:T77"/>
    <mergeCell ref="L39:M39"/>
    <mergeCell ref="L38:M38"/>
    <mergeCell ref="L37:M37"/>
    <mergeCell ref="L36:M36"/>
    <mergeCell ref="L35:M35"/>
    <mergeCell ref="J69:K70"/>
    <mergeCell ref="J76:K77"/>
    <mergeCell ref="J82:K84"/>
    <mergeCell ref="L40:M40"/>
    <mergeCell ref="L45:M45"/>
    <mergeCell ref="L44:M44"/>
    <mergeCell ref="L43:M43"/>
    <mergeCell ref="L42:M42"/>
    <mergeCell ref="L41:M41"/>
    <mergeCell ref="R88:S90"/>
    <mergeCell ref="R94:S96"/>
    <mergeCell ref="R53:S55"/>
    <mergeCell ref="R66:S68"/>
    <mergeCell ref="R75:S77"/>
    <mergeCell ref="R81:S83"/>
  </mergeCells>
  <pageMargins left="0.7" right="0.7" top="0.75" bottom="0.75" header="0.3" footer="0.3"/>
  <pageSetup scale="28"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27:W84"/>
  <sheetViews>
    <sheetView zoomScale="60" zoomScaleNormal="60" workbookViewId="0">
      <selection activeCell="X25" sqref="X25"/>
    </sheetView>
  </sheetViews>
  <sheetFormatPr defaultColWidth="9.140625" defaultRowHeight="15" x14ac:dyDescent="0.25"/>
  <cols>
    <col min="1" max="14" width="9.140625" style="54"/>
    <col min="15" max="15" width="10.28515625" style="54" customWidth="1"/>
    <col min="16" max="16" width="9.140625" style="54"/>
    <col min="17" max="17" width="12.5703125" style="54" bestFit="1"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7" spans="16:21" x14ac:dyDescent="0.25">
      <c r="S27" s="377" t="s">
        <v>79</v>
      </c>
      <c r="T27" s="379" t="s">
        <v>82</v>
      </c>
      <c r="U27" s="381" t="s">
        <v>83</v>
      </c>
    </row>
    <row r="28" spans="16:21" x14ac:dyDescent="0.25">
      <c r="S28" s="378"/>
      <c r="T28" s="380"/>
      <c r="U28" s="382"/>
    </row>
    <row r="29" spans="16:21" x14ac:dyDescent="0.25">
      <c r="S29" s="127"/>
      <c r="T29" s="127"/>
      <c r="U29" s="127"/>
    </row>
    <row r="30" spans="16:21" ht="28.5" x14ac:dyDescent="0.45">
      <c r="P30" s="117" t="s">
        <v>79</v>
      </c>
      <c r="Q30" s="169">
        <v>0.3</v>
      </c>
      <c r="S30" s="118">
        <v>0.5</v>
      </c>
      <c r="T30" s="119">
        <v>0.2</v>
      </c>
      <c r="U30" s="119">
        <v>0.3</v>
      </c>
    </row>
    <row r="31" spans="16:21" ht="28.5" x14ac:dyDescent="0.45">
      <c r="P31" s="117" t="s">
        <v>82</v>
      </c>
      <c r="Q31" s="169">
        <v>0.5</v>
      </c>
      <c r="S31" s="119">
        <v>0.2</v>
      </c>
      <c r="T31" s="197">
        <v>0.5</v>
      </c>
      <c r="U31" s="119">
        <v>0.3</v>
      </c>
    </row>
    <row r="32" spans="16:21" ht="28.5" x14ac:dyDescent="0.45">
      <c r="P32" s="117" t="s">
        <v>83</v>
      </c>
      <c r="Q32" s="169">
        <v>0.2</v>
      </c>
      <c r="S32" s="119">
        <v>0.3</v>
      </c>
      <c r="T32" s="119">
        <v>0.3</v>
      </c>
      <c r="U32" s="198">
        <v>0.4</v>
      </c>
    </row>
    <row r="34" spans="15:21" ht="26.25" x14ac:dyDescent="0.25">
      <c r="Q34" s="187">
        <f>Q30+Q31+Q32</f>
        <v>1</v>
      </c>
      <c r="S34" s="187">
        <f>S30+S31+S32</f>
        <v>1</v>
      </c>
      <c r="T34" s="187">
        <f>T30+T31+T32</f>
        <v>1</v>
      </c>
      <c r="U34" s="187">
        <f>U30+U31+U32</f>
        <v>1</v>
      </c>
    </row>
    <row r="38" spans="15:21" ht="26.25" x14ac:dyDescent="0.25">
      <c r="S38" s="202">
        <f>Q30*S30+Q31*S31+Q32*S32</f>
        <v>0.31</v>
      </c>
      <c r="T38" s="202">
        <f>Q30*T30+Q31*T31+Q32*T32</f>
        <v>0.37</v>
      </c>
      <c r="U38" s="202">
        <f>Q30*U30+Q31*U31+Q32*U32</f>
        <v>0.32</v>
      </c>
    </row>
    <row r="39" spans="15:21" ht="26.25" x14ac:dyDescent="0.25">
      <c r="O39" s="121"/>
      <c r="P39" s="121"/>
      <c r="Q39" s="121"/>
    </row>
    <row r="40" spans="15:21" x14ac:dyDescent="0.25">
      <c r="O40" s="123"/>
      <c r="S40" s="123"/>
    </row>
    <row r="42" spans="15:21" x14ac:dyDescent="0.25">
      <c r="S42" s="123"/>
    </row>
    <row r="50" spans="16:21" x14ac:dyDescent="0.25">
      <c r="S50" s="377" t="s">
        <v>79</v>
      </c>
      <c r="T50" s="379" t="s">
        <v>82</v>
      </c>
      <c r="U50" s="381" t="s">
        <v>83</v>
      </c>
    </row>
    <row r="51" spans="16:21" x14ac:dyDescent="0.25">
      <c r="S51" s="378"/>
      <c r="T51" s="380"/>
      <c r="U51" s="382"/>
    </row>
    <row r="54" spans="16:21" ht="28.5" x14ac:dyDescent="0.45">
      <c r="P54" s="117" t="s">
        <v>79</v>
      </c>
      <c r="Q54" s="186">
        <f>S38</f>
        <v>0.31</v>
      </c>
      <c r="S54" s="118">
        <v>0.5</v>
      </c>
      <c r="T54" s="119">
        <v>0.2</v>
      </c>
      <c r="U54" s="119">
        <v>0.3</v>
      </c>
    </row>
    <row r="55" spans="16:21" ht="28.5" x14ac:dyDescent="0.45">
      <c r="P55" s="117" t="s">
        <v>82</v>
      </c>
      <c r="Q55" s="186">
        <f>T38</f>
        <v>0.37</v>
      </c>
      <c r="S55" s="119">
        <v>0.3</v>
      </c>
      <c r="T55" s="197">
        <v>0.7</v>
      </c>
      <c r="U55" s="119">
        <v>0.2</v>
      </c>
    </row>
    <row r="56" spans="16:21" ht="28.5" x14ac:dyDescent="0.45">
      <c r="P56" s="117" t="s">
        <v>83</v>
      </c>
      <c r="Q56" s="186">
        <f>U38</f>
        <v>0.32</v>
      </c>
      <c r="S56" s="119">
        <v>0.2</v>
      </c>
      <c r="T56" s="119">
        <v>0.1</v>
      </c>
      <c r="U56" s="198">
        <v>0.5</v>
      </c>
    </row>
    <row r="58" spans="16:21" ht="26.25" x14ac:dyDescent="0.25">
      <c r="S58" s="187">
        <f>S54+S55+S56</f>
        <v>1</v>
      </c>
      <c r="T58" s="187">
        <f>T54+T55+T56</f>
        <v>0.99999999999999989</v>
      </c>
      <c r="U58" s="187">
        <f>U54+U55+U56</f>
        <v>1</v>
      </c>
    </row>
    <row r="62" spans="16:21" ht="26.25" x14ac:dyDescent="0.25">
      <c r="Q62" s="173">
        <f>Q54+Q55+Q56</f>
        <v>1</v>
      </c>
      <c r="S62" s="200">
        <f>Q54*S54+Q55*S55+Q56*S56</f>
        <v>0.33</v>
      </c>
      <c r="T62" s="200">
        <f>Q54*T54+Q55*T55+Q56*T56</f>
        <v>0.35299999999999998</v>
      </c>
      <c r="U62" s="200">
        <f>Q54*U54+Q55*U55+Q56*U56</f>
        <v>0.32699999999999996</v>
      </c>
    </row>
    <row r="63" spans="16:21" x14ac:dyDescent="0.25">
      <c r="S63" s="123"/>
    </row>
    <row r="64" spans="16:21" x14ac:dyDescent="0.25">
      <c r="S64" s="123"/>
    </row>
    <row r="65" spans="12:23" x14ac:dyDescent="0.25">
      <c r="S65" s="123"/>
    </row>
    <row r="66" spans="12:23" x14ac:dyDescent="0.25">
      <c r="S66" s="123"/>
    </row>
    <row r="67" spans="12:23" x14ac:dyDescent="0.25">
      <c r="S67" s="123"/>
    </row>
    <row r="68" spans="12:23" x14ac:dyDescent="0.25">
      <c r="S68" s="123"/>
    </row>
    <row r="69" spans="12:23" x14ac:dyDescent="0.25">
      <c r="S69" s="123"/>
    </row>
    <row r="70" spans="12:23" x14ac:dyDescent="0.25">
      <c r="S70" s="123"/>
    </row>
    <row r="71" spans="12:23" x14ac:dyDescent="0.25">
      <c r="S71" s="123"/>
    </row>
    <row r="72" spans="12:23" x14ac:dyDescent="0.25">
      <c r="S72" s="123"/>
    </row>
    <row r="73" spans="12:23" x14ac:dyDescent="0.25">
      <c r="S73" s="123"/>
    </row>
    <row r="74" spans="12:23" x14ac:dyDescent="0.25">
      <c r="S74" s="123"/>
    </row>
    <row r="75" spans="12:23" ht="28.5" customHeight="1" x14ac:dyDescent="0.25">
      <c r="S75" s="194" t="s">
        <v>79</v>
      </c>
      <c r="T75" s="195" t="s">
        <v>82</v>
      </c>
      <c r="U75" s="196" t="s">
        <v>83</v>
      </c>
    </row>
    <row r="77" spans="12:23" x14ac:dyDescent="0.25">
      <c r="S77" s="123"/>
    </row>
    <row r="78" spans="12:23" ht="26.25" x14ac:dyDescent="0.25">
      <c r="L78" s="383" t="s">
        <v>126</v>
      </c>
      <c r="M78" s="383"/>
      <c r="N78" s="383"/>
      <c r="O78" s="383"/>
      <c r="P78" s="383"/>
      <c r="Q78" s="384"/>
      <c r="S78" s="199">
        <f>Q30</f>
        <v>0.3</v>
      </c>
      <c r="T78" s="200">
        <f>Q31</f>
        <v>0.5</v>
      </c>
      <c r="U78" s="201">
        <f>Q32</f>
        <v>0.2</v>
      </c>
      <c r="W78" s="173">
        <f>S78+T78+U78</f>
        <v>1</v>
      </c>
    </row>
    <row r="81" spans="12:23" ht="26.25" x14ac:dyDescent="0.25">
      <c r="L81" s="373" t="s">
        <v>127</v>
      </c>
      <c r="M81" s="373"/>
      <c r="N81" s="373"/>
      <c r="O81" s="373"/>
      <c r="P81" s="373"/>
      <c r="Q81" s="374"/>
      <c r="S81" s="199">
        <f>S38</f>
        <v>0.31</v>
      </c>
      <c r="T81" s="200">
        <f>T38</f>
        <v>0.37</v>
      </c>
      <c r="U81" s="201">
        <f>U38</f>
        <v>0.32</v>
      </c>
      <c r="W81" s="173">
        <f>S81+T81+U81</f>
        <v>1</v>
      </c>
    </row>
    <row r="84" spans="12:23" ht="26.25" x14ac:dyDescent="0.25">
      <c r="L84" s="375" t="s">
        <v>128</v>
      </c>
      <c r="M84" s="375"/>
      <c r="N84" s="375"/>
      <c r="O84" s="375"/>
      <c r="P84" s="375"/>
      <c r="Q84" s="376"/>
      <c r="S84" s="199">
        <f>S62</f>
        <v>0.33</v>
      </c>
      <c r="T84" s="200">
        <f>T62</f>
        <v>0.35299999999999998</v>
      </c>
      <c r="U84" s="201">
        <f>U62</f>
        <v>0.32699999999999996</v>
      </c>
      <c r="W84" s="173">
        <f>S84+T84+U84</f>
        <v>1.01</v>
      </c>
    </row>
  </sheetData>
  <mergeCells count="9">
    <mergeCell ref="L81:Q81"/>
    <mergeCell ref="L84:Q84"/>
    <mergeCell ref="S27:S28"/>
    <mergeCell ref="T27:T28"/>
    <mergeCell ref="U27:U28"/>
    <mergeCell ref="S50:S51"/>
    <mergeCell ref="T50:T51"/>
    <mergeCell ref="U50:U51"/>
    <mergeCell ref="L78:Q78"/>
  </mergeCells>
  <pageMargins left="0.7" right="0.7" top="0.75" bottom="0.75" header="0.3" footer="0.3"/>
  <pageSetup scale="38"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4:W43"/>
  <sheetViews>
    <sheetView zoomScale="60" zoomScaleNormal="60" workbookViewId="0"/>
  </sheetViews>
  <sheetFormatPr defaultColWidth="9.140625" defaultRowHeight="15" x14ac:dyDescent="0.25"/>
  <cols>
    <col min="1" max="14" width="9.140625" style="54"/>
    <col min="15" max="15" width="10.28515625" style="54" customWidth="1"/>
    <col min="16" max="16" width="9.140625" style="54"/>
    <col min="17" max="17" width="11" style="54" customWidth="1"/>
    <col min="18" max="18" width="9.140625" style="54"/>
    <col min="19" max="19" width="11" style="54" customWidth="1"/>
    <col min="20" max="22" width="9.140625" style="54"/>
    <col min="23" max="23" width="18.7109375" style="54" customWidth="1"/>
    <col min="24" max="16384" width="9.140625" style="54"/>
  </cols>
  <sheetData>
    <row r="24" spans="15:23" ht="28.5" x14ac:dyDescent="0.45">
      <c r="O24" s="117" t="s">
        <v>79</v>
      </c>
      <c r="P24" s="120">
        <v>0.5</v>
      </c>
      <c r="S24" s="118">
        <v>0.6</v>
      </c>
      <c r="T24" s="119">
        <v>0.2</v>
      </c>
      <c r="U24" s="119">
        <v>0.2</v>
      </c>
      <c r="W24" s="122"/>
    </row>
    <row r="25" spans="15:23" ht="28.5" x14ac:dyDescent="0.45">
      <c r="O25" s="117" t="s">
        <v>82</v>
      </c>
      <c r="P25" s="120">
        <v>0.3</v>
      </c>
      <c r="S25" s="119">
        <v>0.1</v>
      </c>
      <c r="T25" s="118">
        <v>0.7</v>
      </c>
      <c r="U25" s="119">
        <v>0.2</v>
      </c>
      <c r="W25" s="122"/>
    </row>
    <row r="26" spans="15:23" ht="28.5" x14ac:dyDescent="0.45">
      <c r="O26" s="117" t="s">
        <v>83</v>
      </c>
      <c r="P26" s="120">
        <v>0.2</v>
      </c>
      <c r="S26" s="119">
        <v>0.2</v>
      </c>
      <c r="T26" s="119">
        <v>0.3</v>
      </c>
      <c r="U26" s="118">
        <v>0.5</v>
      </c>
      <c r="W26" s="122"/>
    </row>
    <row r="29" spans="15:23" ht="26.25" x14ac:dyDescent="0.25">
      <c r="O29" s="121"/>
      <c r="P29" s="121"/>
      <c r="Q29" s="121"/>
    </row>
    <row r="30" spans="15:23" x14ac:dyDescent="0.25">
      <c r="O30" s="123"/>
    </row>
    <row r="41" spans="16:23" ht="28.5" x14ac:dyDescent="0.45">
      <c r="P41" s="117" t="s">
        <v>79</v>
      </c>
      <c r="Q41" s="124"/>
      <c r="S41" s="118">
        <v>0.6</v>
      </c>
      <c r="T41" s="119">
        <v>0.2</v>
      </c>
      <c r="U41" s="119">
        <v>0.2</v>
      </c>
      <c r="W41" s="122"/>
    </row>
    <row r="42" spans="16:23" ht="28.5" x14ac:dyDescent="0.45">
      <c r="P42" s="117" t="s">
        <v>82</v>
      </c>
      <c r="Q42" s="124"/>
      <c r="S42" s="119">
        <v>0.1</v>
      </c>
      <c r="T42" s="118">
        <v>0.7</v>
      </c>
      <c r="U42" s="119">
        <v>0.2</v>
      </c>
      <c r="W42" s="122"/>
    </row>
    <row r="43" spans="16:23" ht="28.5" x14ac:dyDescent="0.45">
      <c r="P43" s="117" t="s">
        <v>83</v>
      </c>
      <c r="Q43" s="124"/>
      <c r="S43" s="119">
        <v>0.2</v>
      </c>
      <c r="T43" s="119">
        <v>0.3</v>
      </c>
      <c r="U43" s="118">
        <v>0.5</v>
      </c>
      <c r="W43" s="122"/>
    </row>
  </sheetData>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CWL2 </vt:lpstr>
      <vt:lpstr>CSP2 </vt:lpstr>
      <vt:lpstr>Forcasting Sample Problem 4</vt:lpstr>
      <vt:lpstr>FirstPage</vt:lpstr>
      <vt:lpstr>TypeContent </vt:lpstr>
      <vt:lpstr>PERTContent  </vt:lpstr>
      <vt:lpstr>WLContent </vt:lpstr>
      <vt:lpstr>Index Numbers Content</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F5</vt:lpstr>
      <vt:lpstr>CF4 </vt:lpstr>
      <vt:lpstr>CT1</vt:lpstr>
      <vt:lpstr>9.1</vt:lpstr>
      <vt:lpstr>CSP1 </vt:lpstr>
      <vt:lpstr>SP1</vt:lpstr>
      <vt:lpstr>CR2 </vt:lpstr>
      <vt:lpstr>Check Index 1 </vt:lpstr>
      <vt:lpstr>FDistribution</vt:lpstr>
      <vt:lpstr>ANOVA</vt:lpstr>
      <vt:lpstr>Chi-square</vt:lpstr>
      <vt:lpstr>Index 1</vt:lpstr>
      <vt:lpstr>R2</vt:lpstr>
      <vt:lpstr>CR1</vt:lpstr>
      <vt:lpstr>R1</vt:lpstr>
      <vt:lpstr>CF2 </vt:lpstr>
      <vt:lpstr>F2</vt:lpstr>
      <vt:lpstr>CF1 </vt:lpstr>
      <vt:lpstr>F1</vt:lpstr>
      <vt:lpstr>CF8 </vt:lpstr>
      <vt:lpstr>T1</vt:lpstr>
      <vt:lpstr>SP2</vt:lpstr>
      <vt:lpstr>14</vt:lpstr>
      <vt:lpstr>15</vt:lpstr>
      <vt:lpstr>Gantt1</vt:lpstr>
      <vt:lpstr>PERT1 </vt:lpstr>
      <vt:lpstr>CPERT1</vt:lpstr>
      <vt:lpstr>CM1 </vt:lpstr>
      <vt:lpstr>M1</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2021-11-24T21:05:43Z</cp:lastPrinted>
  <dcterms:created xsi:type="dcterms:W3CDTF">2014-10-23T14:45:36Z</dcterms:created>
  <dcterms:modified xsi:type="dcterms:W3CDTF">2021-11-24T21:06:10Z</dcterms:modified>
</cp:coreProperties>
</file>